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4C1XcjInVs3AvdvT4T3H/oZll8oNhYks8jk9AvTvO3AYI9BxzDA7WM+hUJd4ElgkldKdydofn4IvOMY6w0TyTQ==" workbookSaltValue="/gQeU6dj91filcMsbXW6iQ==" workbookSpinCount="100000" lockStructure="1"/>
  <bookViews>
    <workbookView windowWidth="28800" windowHeight="12255"/>
  </bookViews>
  <sheets>
    <sheet name="认定申报表" sheetId="4" r:id="rId1"/>
    <sheet name="汇总表" sheetId="5" r:id="rId2"/>
    <sheet name="数据引用表" sheetId="15" state="hidden" r:id="rId3"/>
    <sheet name="其他参数" sheetId="14" state="hidden" r:id="rId4"/>
  </sheets>
  <definedNames>
    <definedName name="_xlnm.Print_Area" localSheetId="0">认定申报表!$B$1:$O$149</definedName>
    <definedName name="本人">数据引用表!#REF!</definedName>
    <definedName name="二等奖">数据引用表!#REF!</definedName>
    <definedName name="辅导员名师">数据引用表!#REF!</definedName>
    <definedName name="骨干教师">数据引用表!#REF!</definedName>
    <definedName name="技能大师">数据引用表!#REF!</definedName>
    <definedName name="教材建设奖">数据引用表!#REF!</definedName>
    <definedName name="教师教学创新团队">数据引用表!#REF!</definedName>
    <definedName name="教学名师">数据引用表!#REF!</definedName>
    <definedName name="精品教材">数据引用表!#REF!</definedName>
    <definedName name="精品课程">数据引用表!#REF!</definedName>
    <definedName name="精品课程建设">数据引用表!#REF!</definedName>
    <definedName name="竞赛、比赛、大赛">数据引用表!#REF!</definedName>
    <definedName name="竞赛比赛">数据引用表!#REF!</definedName>
    <definedName name="科研创新团队">数据引用表!#REF!</definedName>
    <definedName name="科研骨干">数据引用表!#REF!</definedName>
    <definedName name="课程建设">其他参数!$I$2:$I$5</definedName>
    <definedName name="品牌专业">数据引用表!#REF!</definedName>
    <definedName name="其他">数据引用表!#REF!</definedName>
    <definedName name="青年教师">数据引用表!#REF!</definedName>
    <definedName name="人才培养方案制定">数据引用表!#REF!</definedName>
    <definedName name="三等奖">数据引用表!#REF!</definedName>
    <definedName name="示范专业">数据引用表!#REF!</definedName>
    <definedName name="书证融通">数据引用表!#REF!</definedName>
    <definedName name="双高专业群">数据引用表!#REF!</definedName>
    <definedName name="团队建设">其他参数!$J$2:$J$3</definedName>
    <definedName name="学生技能大赛">数据引用表!#REF!</definedName>
    <definedName name="学术带头人">数据引用表!#REF!</definedName>
    <definedName name="一等奖">数据引用表!#REF!</definedName>
    <definedName name="优秀教师">数据引用表!#REF!</definedName>
    <definedName name="优秀教学团队">数据引用表!#REF!</definedName>
    <definedName name="优秀青年教师">数据引用表!#REF!</definedName>
    <definedName name="证书1十X">数据引用表!#REF!</definedName>
    <definedName name="周期建设项目">数据引用表!#REF!</definedName>
    <definedName name="专业带头人">数据引用表!#REF!</definedName>
    <definedName name="专业建设">其他参数!$H$2:$H$8</definedName>
    <definedName name="资源库建设">数据引用表!#REF!</definedName>
    <definedName name="学术论文或文章发表">其他参数!$A$2:$A$9</definedName>
    <definedName name="著作、教材及教学_实验_标准">其他参数!$B$2:$B$10</definedName>
    <definedName name="个人荣誉">其他参数!$K$2:$K$8</definedName>
    <definedName name="团体荣誉">其他参数!$L$2:$L$3</definedName>
    <definedName name="产教融合项目">其他参数!$N$2</definedName>
    <definedName name="文化建设项目">其他参数!$M$2</definedName>
    <definedName name="其他建设项目">其他参数!$O$2:$O$4</definedName>
    <definedName name="工作项目荣誉">其他参数!$P$2:$P$3</definedName>
    <definedName name="服务专业领域">数据引用表!$D$2:$D$5</definedName>
    <definedName name="服务行业企业">数据引用表!$E$2:$E$8</definedName>
    <definedName name="项目设计能力">数据引用表!$A$2:$A$3</definedName>
    <definedName name="产教融合能力">数据引用表!$B$2</definedName>
    <definedName name="品牌_示范_专业">其他参数!$H$3:$H$8</definedName>
    <definedName name="素质教育类社团指导">其他参数!$Q$2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author>
    <author>Lenovo User</author>
    <author>FtpDown</author>
    <author>Admin</author>
  </authors>
  <commentList>
    <comment ref="F36" authorId="0">
      <text>
        <r>
          <rPr>
            <b/>
            <sz val="9"/>
            <rFont val="宋体"/>
            <charset val="134"/>
          </rPr>
          <t>作者:</t>
        </r>
        <r>
          <rPr>
            <sz val="9"/>
            <rFont val="宋体"/>
            <charset val="134"/>
          </rPr>
          <t xml:space="preserve">
请在下拉列表中选择填写内容！</t>
        </r>
      </text>
    </comment>
    <comment ref="J36" authorId="1">
      <text>
        <r>
          <rPr>
            <b/>
            <sz val="9"/>
            <rFont val="宋体"/>
            <charset val="134"/>
          </rPr>
          <t>admin:</t>
        </r>
        <r>
          <rPr>
            <sz val="9"/>
            <rFont val="宋体"/>
            <charset val="134"/>
          </rPr>
          <t xml:space="preserve">
请规范填写时间！格式为“1999年10月1日”
</t>
        </r>
      </text>
    </comment>
    <comment ref="D37" authorId="1">
      <text>
        <r>
          <rPr>
            <b/>
            <sz val="9"/>
            <rFont val="宋体"/>
            <charset val="134"/>
          </rPr>
          <t>admin:</t>
        </r>
        <r>
          <rPr>
            <sz val="9"/>
            <rFont val="宋体"/>
            <charset val="134"/>
          </rPr>
          <t xml:space="preserve">
请在下拉列表中选择填写内容！
</t>
        </r>
      </text>
    </comment>
    <comment ref="D51" authorId="1">
      <text>
        <r>
          <rPr>
            <b/>
            <sz val="9"/>
            <rFont val="宋体"/>
            <charset val="134"/>
          </rPr>
          <t>admin:</t>
        </r>
        <r>
          <rPr>
            <sz val="9"/>
            <rFont val="宋体"/>
            <charset val="134"/>
          </rPr>
          <t xml:space="preserve">
请在下拉列表中选择填写内容！</t>
        </r>
      </text>
    </comment>
    <comment ref="E51" authorId="1">
      <text>
        <r>
          <rPr>
            <b/>
            <sz val="9"/>
            <rFont val="宋体"/>
            <charset val="134"/>
          </rPr>
          <t>admin:</t>
        </r>
        <r>
          <rPr>
            <sz val="9"/>
            <rFont val="宋体"/>
            <charset val="134"/>
          </rPr>
          <t xml:space="preserve">
请在下拉列表中选择填写内容！</t>
        </r>
      </text>
    </comment>
    <comment ref="F51" authorId="1">
      <text>
        <r>
          <rPr>
            <b/>
            <sz val="9"/>
            <rFont val="宋体"/>
            <charset val="134"/>
          </rPr>
          <t>admin:</t>
        </r>
        <r>
          <rPr>
            <sz val="9"/>
            <rFont val="宋体"/>
            <charset val="134"/>
          </rPr>
          <t xml:space="preserve">
请在下拉列表中选择填写内容！</t>
        </r>
      </text>
    </comment>
    <comment ref="G51" authorId="1">
      <text>
        <r>
          <rPr>
            <b/>
            <sz val="9"/>
            <rFont val="宋体"/>
            <charset val="134"/>
          </rPr>
          <t>admin:</t>
        </r>
        <r>
          <rPr>
            <sz val="9"/>
            <rFont val="宋体"/>
            <charset val="134"/>
          </rPr>
          <t xml:space="preserve">
请在下拉列表中选择填写内容！</t>
        </r>
      </text>
    </comment>
    <comment ref="H51" authorId="1">
      <text>
        <r>
          <rPr>
            <b/>
            <sz val="9"/>
            <rFont val="宋体"/>
            <charset val="134"/>
          </rPr>
          <t>admin:</t>
        </r>
        <r>
          <rPr>
            <sz val="9"/>
            <rFont val="宋体"/>
            <charset val="134"/>
          </rPr>
          <t xml:space="preserve">
请在下拉列表中选择填写内容！</t>
        </r>
      </text>
    </comment>
    <comment ref="I51" authorId="1">
      <text>
        <r>
          <rPr>
            <b/>
            <sz val="9"/>
            <rFont val="宋体"/>
            <charset val="134"/>
          </rPr>
          <t>admin:</t>
        </r>
        <r>
          <rPr>
            <sz val="9"/>
            <rFont val="宋体"/>
            <charset val="134"/>
          </rPr>
          <t xml:space="preserve">
请在下拉列表中选择填写内容！</t>
        </r>
      </text>
    </comment>
    <comment ref="J51" authorId="1">
      <text>
        <r>
          <rPr>
            <b/>
            <sz val="9"/>
            <rFont val="宋体"/>
            <charset val="134"/>
          </rPr>
          <t>admin:</t>
        </r>
        <r>
          <rPr>
            <sz val="9"/>
            <rFont val="宋体"/>
            <charset val="134"/>
          </rPr>
          <t xml:space="preserve">
请在下拉列表中选择填写内容！</t>
        </r>
      </text>
    </comment>
    <comment ref="K51" authorId="1">
      <text>
        <r>
          <rPr>
            <b/>
            <sz val="9"/>
            <rFont val="宋体"/>
            <charset val="134"/>
          </rPr>
          <t>admin:</t>
        </r>
        <r>
          <rPr>
            <sz val="9"/>
            <rFont val="宋体"/>
            <charset val="134"/>
          </rPr>
          <t xml:space="preserve">
请在下拉列表中选择填写内容！</t>
        </r>
      </text>
    </comment>
    <comment ref="L51" authorId="1">
      <text>
        <r>
          <rPr>
            <b/>
            <sz val="9"/>
            <rFont val="宋体"/>
            <charset val="134"/>
          </rPr>
          <t>admin:</t>
        </r>
        <r>
          <rPr>
            <sz val="9"/>
            <rFont val="宋体"/>
            <charset val="134"/>
          </rPr>
          <t xml:space="preserve">
请在下拉列表中选择填写内容！</t>
        </r>
      </text>
    </comment>
    <comment ref="M51" authorId="1">
      <text>
        <r>
          <rPr>
            <b/>
            <sz val="9"/>
            <rFont val="宋体"/>
            <charset val="134"/>
          </rPr>
          <t>admin:</t>
        </r>
        <r>
          <rPr>
            <sz val="9"/>
            <rFont val="宋体"/>
            <charset val="134"/>
          </rPr>
          <t xml:space="preserve">
请在下拉列表中选择填写内容！</t>
        </r>
      </text>
    </comment>
    <comment ref="B57" authorId="0">
      <text>
        <r>
          <rPr>
            <b/>
            <sz val="9"/>
            <rFont val="宋体"/>
            <charset val="134"/>
          </rPr>
          <t>作者:</t>
        </r>
        <r>
          <rPr>
            <sz val="9"/>
            <rFont val="宋体"/>
            <charset val="134"/>
          </rPr>
          <t xml:space="preserve">
请在下拉列表中选择填写内容！</t>
        </r>
      </text>
    </comment>
    <comment ref="B60" authorId="0">
      <text>
        <r>
          <rPr>
            <b/>
            <sz val="9"/>
            <rFont val="宋体"/>
            <charset val="134"/>
          </rPr>
          <t>作者:</t>
        </r>
        <r>
          <rPr>
            <sz val="9"/>
            <rFont val="宋体"/>
            <charset val="134"/>
          </rPr>
          <t xml:space="preserve">
请在下拉列表中选择填写内容！</t>
        </r>
      </text>
    </comment>
    <comment ref="L60" authorId="2">
      <text>
        <r>
          <rPr>
            <b/>
            <sz val="9"/>
            <rFont val="宋体"/>
            <charset val="134"/>
          </rPr>
          <t xml:space="preserve">作者:
</t>
        </r>
        <r>
          <rPr>
            <sz val="9"/>
            <rFont val="宋体"/>
            <charset val="134"/>
          </rPr>
          <t>请在下拉列表中选择填写内容！</t>
        </r>
      </text>
    </comment>
    <comment ref="N60" authorId="3">
      <text>
        <r>
          <rPr>
            <b/>
            <sz val="9"/>
            <rFont val="宋体"/>
            <charset val="134"/>
          </rPr>
          <t>作者:
直接填写数字！</t>
        </r>
        <r>
          <rPr>
            <sz val="9"/>
            <rFont val="宋体"/>
            <charset val="134"/>
          </rPr>
          <t>属“独立完成”不填写本栏目。</t>
        </r>
      </text>
    </comment>
    <comment ref="O60" authorId="0">
      <text>
        <r>
          <rPr>
            <b/>
            <sz val="9"/>
            <rFont val="宋体"/>
            <charset val="134"/>
          </rPr>
          <t>作者:
直接填写数字！</t>
        </r>
        <r>
          <rPr>
            <sz val="9"/>
            <rFont val="宋体"/>
            <charset val="134"/>
          </rPr>
          <t>属“独立完成”不填写本栏目。</t>
        </r>
      </text>
    </comment>
    <comment ref="B63" authorId="4">
      <text>
        <r>
          <rPr>
            <b/>
            <sz val="9"/>
            <rFont val="宋体"/>
            <charset val="134"/>
          </rPr>
          <t>Admin:</t>
        </r>
        <r>
          <rPr>
            <sz val="9"/>
            <rFont val="宋体"/>
            <charset val="134"/>
          </rPr>
          <t xml:space="preserve">
请在下拉列表中选择填写内容！
</t>
        </r>
      </text>
    </comment>
    <comment ref="C63" authorId="0">
      <text>
        <r>
          <rPr>
            <b/>
            <sz val="9"/>
            <rFont val="宋体"/>
            <charset val="134"/>
          </rPr>
          <t>作者:</t>
        </r>
        <r>
          <rPr>
            <sz val="9"/>
            <rFont val="宋体"/>
            <charset val="134"/>
          </rPr>
          <t xml:space="preserve">
请在下拉列表中选择填写内容！</t>
        </r>
      </text>
    </comment>
    <comment ref="N63" authorId="2">
      <text>
        <r>
          <rPr>
            <b/>
            <sz val="9"/>
            <rFont val="宋体"/>
            <charset val="134"/>
          </rPr>
          <t xml:space="preserve">作者:
</t>
        </r>
        <r>
          <rPr>
            <sz val="9"/>
            <rFont val="宋体"/>
            <charset val="134"/>
          </rPr>
          <t>请在下拉列表中选择填写内容！</t>
        </r>
      </text>
    </comment>
    <comment ref="B66" authorId="0">
      <text>
        <r>
          <rPr>
            <b/>
            <sz val="9"/>
            <rFont val="宋体"/>
            <charset val="134"/>
          </rPr>
          <t>作者:</t>
        </r>
        <r>
          <rPr>
            <sz val="9"/>
            <rFont val="宋体"/>
            <charset val="134"/>
          </rPr>
          <t xml:space="preserve">
请在下拉列表中选择填写内容！</t>
        </r>
      </text>
    </comment>
    <comment ref="B67" authorId="0">
      <text>
        <r>
          <rPr>
            <b/>
            <sz val="9"/>
            <rFont val="宋体"/>
            <charset val="134"/>
          </rPr>
          <t>作者:</t>
        </r>
        <r>
          <rPr>
            <sz val="9"/>
            <rFont val="宋体"/>
            <charset val="134"/>
          </rPr>
          <t xml:space="preserve">
请在下拉列表中选择填写内容！</t>
        </r>
      </text>
    </comment>
    <comment ref="K67" authorId="0">
      <text>
        <r>
          <rPr>
            <b/>
            <sz val="9"/>
            <rFont val="宋体"/>
            <charset val="134"/>
          </rPr>
          <t>作者:
直接填写数字！</t>
        </r>
        <r>
          <rPr>
            <sz val="9"/>
            <rFont val="宋体"/>
            <charset val="134"/>
          </rPr>
          <t>属“独立完成”不填写本栏目。</t>
        </r>
      </text>
    </comment>
    <comment ref="B70" authorId="0">
      <text>
        <r>
          <rPr>
            <b/>
            <sz val="9"/>
            <rFont val="宋体"/>
            <charset val="134"/>
          </rPr>
          <t>作者:</t>
        </r>
        <r>
          <rPr>
            <sz val="9"/>
            <rFont val="宋体"/>
            <charset val="134"/>
          </rPr>
          <t xml:space="preserve">
请在下拉列表中选择填写内容！</t>
        </r>
      </text>
    </comment>
    <comment ref="D70" authorId="0">
      <text>
        <r>
          <rPr>
            <b/>
            <sz val="9"/>
            <rFont val="宋体"/>
            <charset val="134"/>
          </rPr>
          <t>作者:</t>
        </r>
        <r>
          <rPr>
            <sz val="9"/>
            <rFont val="宋体"/>
            <charset val="134"/>
          </rPr>
          <t xml:space="preserve">
请在下拉列表中选择填写内容！</t>
        </r>
      </text>
    </comment>
    <comment ref="B73" authorId="0">
      <text>
        <r>
          <rPr>
            <b/>
            <sz val="9"/>
            <rFont val="宋体"/>
            <charset val="134"/>
          </rPr>
          <t>作者:</t>
        </r>
        <r>
          <rPr>
            <sz val="9"/>
            <rFont val="宋体"/>
            <charset val="134"/>
          </rPr>
          <t xml:space="preserve">
请在下拉列表中选择填写内容！</t>
        </r>
      </text>
    </comment>
    <comment ref="N73" authorId="0">
      <text>
        <r>
          <rPr>
            <b/>
            <sz val="9"/>
            <rFont val="宋体"/>
            <charset val="134"/>
          </rPr>
          <t>作者:
只填写数字！请注意单位！</t>
        </r>
      </text>
    </comment>
    <comment ref="B77" authorId="0">
      <text>
        <r>
          <rPr>
            <b/>
            <sz val="9"/>
            <rFont val="宋体"/>
            <charset val="134"/>
          </rPr>
          <t>作者:</t>
        </r>
        <r>
          <rPr>
            <sz val="9"/>
            <rFont val="宋体"/>
            <charset val="134"/>
          </rPr>
          <t xml:space="preserve">
请在下拉列表中选择填写内容！</t>
        </r>
      </text>
    </comment>
    <comment ref="H77" authorId="0">
      <text>
        <r>
          <rPr>
            <b/>
            <sz val="9"/>
            <rFont val="宋体"/>
            <charset val="134"/>
          </rPr>
          <t>作者:</t>
        </r>
        <r>
          <rPr>
            <sz val="9"/>
            <rFont val="宋体"/>
            <charset val="134"/>
          </rPr>
          <t xml:space="preserve">
请在下拉列表中选择填写内容！</t>
        </r>
      </text>
    </comment>
    <comment ref="B80" authorId="0">
      <text>
        <r>
          <rPr>
            <b/>
            <sz val="9"/>
            <rFont val="宋体"/>
            <charset val="134"/>
          </rPr>
          <t>作者:</t>
        </r>
        <r>
          <rPr>
            <sz val="9"/>
            <rFont val="宋体"/>
            <charset val="134"/>
          </rPr>
          <t xml:space="preserve">
请在下拉列表中选择填写内容！</t>
        </r>
      </text>
    </comment>
    <comment ref="H80" authorId="0">
      <text>
        <r>
          <rPr>
            <b/>
            <sz val="9"/>
            <rFont val="宋体"/>
            <charset val="134"/>
          </rPr>
          <t>作者:</t>
        </r>
        <r>
          <rPr>
            <sz val="9"/>
            <rFont val="宋体"/>
            <charset val="134"/>
          </rPr>
          <t xml:space="preserve">
请在下拉列表中选择填写内容！</t>
        </r>
      </text>
    </comment>
    <comment ref="B83" authorId="0">
      <text>
        <r>
          <rPr>
            <b/>
            <sz val="9"/>
            <rFont val="宋体"/>
            <charset val="134"/>
          </rPr>
          <t>作者:</t>
        </r>
        <r>
          <rPr>
            <sz val="9"/>
            <rFont val="宋体"/>
            <charset val="134"/>
          </rPr>
          <t xml:space="preserve">
请在下拉列表中选择填写内容！</t>
        </r>
      </text>
    </comment>
    <comment ref="H83" authorId="0">
      <text>
        <r>
          <rPr>
            <b/>
            <sz val="9"/>
            <rFont val="宋体"/>
            <charset val="134"/>
          </rPr>
          <t>作者:</t>
        </r>
        <r>
          <rPr>
            <sz val="9"/>
            <rFont val="宋体"/>
            <charset val="134"/>
          </rPr>
          <t xml:space="preserve">
请在下拉列表中选择填写内容！</t>
        </r>
      </text>
    </comment>
    <comment ref="B86" authorId="0">
      <text>
        <r>
          <rPr>
            <b/>
            <sz val="9"/>
            <rFont val="宋体"/>
            <charset val="134"/>
          </rPr>
          <t>作者:</t>
        </r>
        <r>
          <rPr>
            <sz val="9"/>
            <rFont val="宋体"/>
            <charset val="134"/>
          </rPr>
          <t xml:space="preserve">
请在下拉列表中选择填写内容！</t>
        </r>
      </text>
    </comment>
    <comment ref="B89" authorId="0">
      <text>
        <r>
          <rPr>
            <b/>
            <sz val="9"/>
            <rFont val="宋体"/>
            <charset val="134"/>
          </rPr>
          <t>作者:</t>
        </r>
        <r>
          <rPr>
            <sz val="9"/>
            <rFont val="宋体"/>
            <charset val="134"/>
          </rPr>
          <t xml:space="preserve">
请在下拉列表中选择填写内容！</t>
        </r>
      </text>
    </comment>
    <comment ref="H89" authorId="0">
      <text>
        <r>
          <rPr>
            <b/>
            <sz val="9"/>
            <rFont val="宋体"/>
            <charset val="134"/>
          </rPr>
          <t>作者:</t>
        </r>
        <r>
          <rPr>
            <sz val="9"/>
            <rFont val="宋体"/>
            <charset val="134"/>
          </rPr>
          <t xml:space="preserve">
请在下拉列表中选择填写内容！</t>
        </r>
      </text>
    </comment>
    <comment ref="B94" authorId="0">
      <text>
        <r>
          <rPr>
            <b/>
            <sz val="9"/>
            <rFont val="宋体"/>
            <charset val="134"/>
          </rPr>
          <t>作者:</t>
        </r>
        <r>
          <rPr>
            <sz val="9"/>
            <rFont val="宋体"/>
            <charset val="134"/>
          </rPr>
          <t xml:space="preserve">
请在下拉列表中选择填写内容！</t>
        </r>
      </text>
    </comment>
    <comment ref="B95" authorId="0">
      <text>
        <r>
          <rPr>
            <b/>
            <sz val="9"/>
            <rFont val="宋体"/>
            <charset val="134"/>
          </rPr>
          <t>作者:</t>
        </r>
        <r>
          <rPr>
            <sz val="9"/>
            <rFont val="宋体"/>
            <charset val="134"/>
          </rPr>
          <t xml:space="preserve">
请在下拉列表中选择填写内容！</t>
        </r>
      </text>
    </comment>
    <comment ref="B96" authorId="0">
      <text>
        <r>
          <rPr>
            <b/>
            <sz val="9"/>
            <rFont val="宋体"/>
            <charset val="134"/>
          </rPr>
          <t>作者:</t>
        </r>
        <r>
          <rPr>
            <sz val="9"/>
            <rFont val="宋体"/>
            <charset val="134"/>
          </rPr>
          <t xml:space="preserve">
请在下拉列表中选择填写内容！</t>
        </r>
      </text>
    </comment>
    <comment ref="B99" authorId="0">
      <text>
        <r>
          <rPr>
            <b/>
            <sz val="9"/>
            <rFont val="宋体"/>
            <charset val="134"/>
          </rPr>
          <t>作者:</t>
        </r>
        <r>
          <rPr>
            <sz val="9"/>
            <rFont val="宋体"/>
            <charset val="134"/>
          </rPr>
          <t xml:space="preserve">
请在下拉列表中选择填写内容！</t>
        </r>
      </text>
    </comment>
    <comment ref="B100" authorId="0">
      <text>
        <r>
          <rPr>
            <b/>
            <sz val="9"/>
            <rFont val="宋体"/>
            <charset val="134"/>
          </rPr>
          <t>作者:</t>
        </r>
        <r>
          <rPr>
            <sz val="9"/>
            <rFont val="宋体"/>
            <charset val="134"/>
          </rPr>
          <t xml:space="preserve">
请在下拉列表中选择填写内容！</t>
        </r>
      </text>
    </comment>
    <comment ref="B101" authorId="0">
      <text>
        <r>
          <rPr>
            <b/>
            <sz val="9"/>
            <rFont val="宋体"/>
            <charset val="134"/>
          </rPr>
          <t>作者:</t>
        </r>
        <r>
          <rPr>
            <sz val="9"/>
            <rFont val="宋体"/>
            <charset val="134"/>
          </rPr>
          <t xml:space="preserve">
请在下拉列表中选择填写内容！</t>
        </r>
      </text>
    </comment>
    <comment ref="B104" authorId="0">
      <text>
        <r>
          <rPr>
            <b/>
            <sz val="9"/>
            <rFont val="宋体"/>
            <charset val="134"/>
          </rPr>
          <t>作者:</t>
        </r>
        <r>
          <rPr>
            <sz val="9"/>
            <rFont val="宋体"/>
            <charset val="134"/>
          </rPr>
          <t xml:space="preserve">
请在下拉列表中选择填写内容！</t>
        </r>
      </text>
    </comment>
    <comment ref="N104" authorId="4">
      <text>
        <r>
          <rPr>
            <b/>
            <sz val="9"/>
            <rFont val="宋体"/>
            <charset val="134"/>
          </rPr>
          <t>Admin:</t>
        </r>
        <r>
          <rPr>
            <sz val="9"/>
            <rFont val="宋体"/>
            <charset val="134"/>
          </rPr>
          <t xml:space="preserve">
请在下拉列表中选择填写内容！
</t>
        </r>
      </text>
    </comment>
    <comment ref="B107" authorId="4">
      <text>
        <r>
          <rPr>
            <b/>
            <sz val="9"/>
            <rFont val="宋体"/>
            <charset val="134"/>
          </rPr>
          <t>Admin:</t>
        </r>
        <r>
          <rPr>
            <sz val="9"/>
            <rFont val="宋体"/>
            <charset val="134"/>
          </rPr>
          <t xml:space="preserve">
请在下拉列表中选择填写内容！
</t>
        </r>
      </text>
    </comment>
    <comment ref="D107" authorId="0">
      <text>
        <r>
          <rPr>
            <b/>
            <sz val="9"/>
            <rFont val="宋体"/>
            <charset val="134"/>
          </rPr>
          <t>作者:</t>
        </r>
        <r>
          <rPr>
            <sz val="9"/>
            <rFont val="宋体"/>
            <charset val="134"/>
          </rPr>
          <t xml:space="preserve">
请在下拉列表中选择填写内容！</t>
        </r>
      </text>
    </comment>
    <comment ref="H107" authorId="1">
      <text>
        <r>
          <rPr>
            <b/>
            <sz val="9"/>
            <rFont val="宋体"/>
            <charset val="134"/>
          </rPr>
          <t>admin:</t>
        </r>
        <r>
          <rPr>
            <sz val="9"/>
            <rFont val="宋体"/>
            <charset val="134"/>
          </rPr>
          <t xml:space="preserve">
请规范填写时间！格式为“1999年10月”
</t>
        </r>
      </text>
    </comment>
    <comment ref="M107" authorId="2">
      <text>
        <r>
          <rPr>
            <b/>
            <sz val="9"/>
            <rFont val="宋体"/>
            <charset val="134"/>
          </rPr>
          <t xml:space="preserve">作者:
</t>
        </r>
        <r>
          <rPr>
            <sz val="9"/>
            <rFont val="宋体"/>
            <charset val="134"/>
          </rPr>
          <t>请在下拉列表中选择填写内容！</t>
        </r>
      </text>
    </comment>
    <comment ref="B110" authorId="4">
      <text>
        <r>
          <rPr>
            <b/>
            <sz val="9"/>
            <rFont val="宋体"/>
            <charset val="134"/>
          </rPr>
          <t>Admin:</t>
        </r>
        <r>
          <rPr>
            <sz val="9"/>
            <rFont val="宋体"/>
            <charset val="134"/>
          </rPr>
          <t xml:space="preserve">
请在下拉列表中选择填写内容！
</t>
        </r>
      </text>
    </comment>
    <comment ref="D110" authorId="0">
      <text>
        <r>
          <rPr>
            <b/>
            <sz val="9"/>
            <rFont val="宋体"/>
            <charset val="134"/>
          </rPr>
          <t>作者:</t>
        </r>
        <r>
          <rPr>
            <sz val="9"/>
            <rFont val="宋体"/>
            <charset val="134"/>
          </rPr>
          <t xml:space="preserve">
请在下拉列表中选择填写内容！</t>
        </r>
      </text>
    </comment>
    <comment ref="H110" authorId="1">
      <text>
        <r>
          <rPr>
            <b/>
            <sz val="9"/>
            <rFont val="宋体"/>
            <charset val="134"/>
          </rPr>
          <t>admin:</t>
        </r>
        <r>
          <rPr>
            <sz val="9"/>
            <rFont val="宋体"/>
            <charset val="134"/>
          </rPr>
          <t xml:space="preserve">
请规范填写时间！格式为“1999年10月”
</t>
        </r>
      </text>
    </comment>
    <comment ref="M110" authorId="2">
      <text>
        <r>
          <rPr>
            <b/>
            <sz val="9"/>
            <rFont val="宋体"/>
            <charset val="134"/>
          </rPr>
          <t xml:space="preserve">作者:
</t>
        </r>
        <r>
          <rPr>
            <sz val="9"/>
            <rFont val="宋体"/>
            <charset val="134"/>
          </rPr>
          <t>请在下拉列表中选择填写内容！</t>
        </r>
      </text>
    </comment>
    <comment ref="B113" authorId="0">
      <text>
        <r>
          <rPr>
            <b/>
            <sz val="9"/>
            <rFont val="宋体"/>
            <charset val="134"/>
          </rPr>
          <t>作者:</t>
        </r>
        <r>
          <rPr>
            <sz val="9"/>
            <rFont val="宋体"/>
            <charset val="134"/>
          </rPr>
          <t xml:space="preserve">
请在下拉列表中选择填写内容！</t>
        </r>
      </text>
    </comment>
    <comment ref="B116" authorId="0">
      <text>
        <r>
          <rPr>
            <b/>
            <sz val="9"/>
            <rFont val="宋体"/>
            <charset val="134"/>
          </rPr>
          <t>作者:</t>
        </r>
        <r>
          <rPr>
            <sz val="9"/>
            <rFont val="宋体"/>
            <charset val="134"/>
          </rPr>
          <t xml:space="preserve">
请在下拉列表中选择填写内容！</t>
        </r>
      </text>
    </comment>
    <comment ref="N116" authorId="1">
      <text>
        <r>
          <rPr>
            <b/>
            <sz val="9"/>
            <rFont val="宋体"/>
            <charset val="134"/>
          </rPr>
          <t>admin:</t>
        </r>
        <r>
          <rPr>
            <sz val="9"/>
            <rFont val="宋体"/>
            <charset val="134"/>
          </rPr>
          <t xml:space="preserve">
请规范填写时间！格式为“1999年10月”
</t>
        </r>
      </text>
    </comment>
    <comment ref="B120" authorId="0">
      <text>
        <r>
          <rPr>
            <b/>
            <sz val="9"/>
            <rFont val="宋体"/>
            <charset val="134"/>
          </rPr>
          <t>作者:</t>
        </r>
        <r>
          <rPr>
            <sz val="9"/>
            <rFont val="宋体"/>
            <charset val="134"/>
          </rPr>
          <t xml:space="preserve">
请在下拉列表中选择填写内容！</t>
        </r>
      </text>
    </comment>
    <comment ref="E120" authorId="0">
      <text>
        <r>
          <rPr>
            <b/>
            <sz val="9"/>
            <rFont val="宋体"/>
            <charset val="134"/>
          </rPr>
          <t>作者:</t>
        </r>
        <r>
          <rPr>
            <sz val="9"/>
            <rFont val="宋体"/>
            <charset val="134"/>
          </rPr>
          <t xml:space="preserve">
请在下拉列表中选择填写内容！</t>
        </r>
      </text>
    </comment>
    <comment ref="M120" authorId="2">
      <text>
        <r>
          <rPr>
            <b/>
            <sz val="9"/>
            <rFont val="宋体"/>
            <charset val="134"/>
          </rPr>
          <t xml:space="preserve">作者:
</t>
        </r>
        <r>
          <rPr>
            <sz val="9"/>
            <rFont val="宋体"/>
            <charset val="134"/>
          </rPr>
          <t>请在下拉列表中选择填写内容！</t>
        </r>
      </text>
    </comment>
    <comment ref="B123" authorId="0">
      <text>
        <r>
          <rPr>
            <b/>
            <sz val="9"/>
            <rFont val="宋体"/>
            <charset val="134"/>
          </rPr>
          <t>作者:</t>
        </r>
        <r>
          <rPr>
            <sz val="9"/>
            <rFont val="宋体"/>
            <charset val="134"/>
          </rPr>
          <t xml:space="preserve">
请在下拉列表中选择填写内容！</t>
        </r>
      </text>
    </comment>
    <comment ref="E123" authorId="0">
      <text>
        <r>
          <rPr>
            <b/>
            <sz val="9"/>
            <rFont val="宋体"/>
            <charset val="134"/>
          </rPr>
          <t>作者:</t>
        </r>
        <r>
          <rPr>
            <sz val="9"/>
            <rFont val="宋体"/>
            <charset val="134"/>
          </rPr>
          <t xml:space="preserve">
请在下拉列表中选择填写内容！</t>
        </r>
      </text>
    </comment>
    <comment ref="M123" authorId="2">
      <text>
        <r>
          <rPr>
            <b/>
            <sz val="9"/>
            <rFont val="宋体"/>
            <charset val="134"/>
          </rPr>
          <t xml:space="preserve">作者:
</t>
        </r>
        <r>
          <rPr>
            <sz val="9"/>
            <rFont val="宋体"/>
            <charset val="134"/>
          </rPr>
          <t>请在下拉列表中选择填写内容！</t>
        </r>
      </text>
    </comment>
    <comment ref="B126" authorId="0">
      <text>
        <r>
          <rPr>
            <b/>
            <sz val="9"/>
            <rFont val="宋体"/>
            <charset val="134"/>
          </rPr>
          <t>作者:</t>
        </r>
        <r>
          <rPr>
            <sz val="9"/>
            <rFont val="宋体"/>
            <charset val="134"/>
          </rPr>
          <t xml:space="preserve">
请在下拉列表中选择填写内容！</t>
        </r>
      </text>
    </comment>
    <comment ref="M126" authorId="2">
      <text>
        <r>
          <rPr>
            <b/>
            <sz val="9"/>
            <rFont val="宋体"/>
            <charset val="134"/>
          </rPr>
          <t xml:space="preserve">作者:
</t>
        </r>
        <r>
          <rPr>
            <sz val="9"/>
            <rFont val="宋体"/>
            <charset val="134"/>
          </rPr>
          <t>请在下拉列表中选择填写内容！</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<sst xmlns="http://schemas.openxmlformats.org/spreadsheetml/2006/main" count="570" uniqueCount="264">
  <si>
    <t>大连职业技术学院（大连开放大学）
“双师型”教师认定申报表</t>
  </si>
  <si>
    <t>年度</t>
  </si>
  <si>
    <t>部门（单位）:</t>
  </si>
  <si>
    <t>工         号：</t>
  </si>
  <si>
    <t>姓        名:</t>
  </si>
  <si>
    <t>现“双师型”教师级别:</t>
  </si>
  <si>
    <t>申报“双师型”教师级别:</t>
  </si>
  <si>
    <t>申 报 时 间:</t>
  </si>
  <si>
    <t>教师发展中心制</t>
  </si>
  <si>
    <t>填表说明</t>
  </si>
  <si>
    <t xml:space="preserve">    1.本表由申报人员填写，所在部门（单位）初审、盖章。
    2.申报人员对照《辽宁省高等职业学校“双师型”教师认定标准》填写必要内容。
    3.申报人员对本表填写内容的真实性和准确性负主要责任。
    4.本表填报内容不符合要求或无所在部门初审、盖章的，不予受理。
   </t>
  </si>
  <si>
    <t>申报人声明</t>
  </si>
  <si>
    <t xml:space="preserve">    郑重声明：本表所填写内容及本人提供的相应佐证材料真实准确，如有不实之处，本人愿承担相应责任。
</t>
  </si>
  <si>
    <t xml:space="preserve">             申报人（签名）：   
                                               年   月   日</t>
  </si>
  <si>
    <t>姓 名</t>
  </si>
  <si>
    <t>性 别</t>
  </si>
  <si>
    <t>出生日期</t>
  </si>
  <si>
    <t>民族</t>
  </si>
  <si>
    <t>最高学历</t>
  </si>
  <si>
    <t>最高学位</t>
  </si>
  <si>
    <t>专业</t>
  </si>
  <si>
    <t>现工作岗位</t>
  </si>
  <si>
    <t>教师岗位类型</t>
  </si>
  <si>
    <t>教师资格证书名称</t>
  </si>
  <si>
    <t>教师资格证书编号</t>
  </si>
  <si>
    <t>高校教师系列职称</t>
  </si>
  <si>
    <t>现专业技术职称
系列</t>
  </si>
  <si>
    <t>现专业技术职称
层级</t>
  </si>
  <si>
    <t>现专业技术职称
名称</t>
  </si>
  <si>
    <t>近五年企业实践情况
（天）</t>
  </si>
  <si>
    <t>合计</t>
  </si>
  <si>
    <t>是否满足基本条件</t>
  </si>
  <si>
    <t>企业经历或实践</t>
  </si>
  <si>
    <t>满足</t>
  </si>
  <si>
    <t>近五年专职从事
企业相关工作经历
（天）</t>
  </si>
  <si>
    <t>一、教学能力</t>
  </si>
  <si>
    <t>1：教学情况</t>
  </si>
  <si>
    <t>近五年来独立
承担的教学任务</t>
  </si>
  <si>
    <t>课程名称</t>
  </si>
  <si>
    <t>授课学期</t>
  </si>
  <si>
    <t>授课专业</t>
  </si>
  <si>
    <t>授课门数</t>
  </si>
  <si>
    <t>近五年
教师教学综合评价</t>
  </si>
  <si>
    <t>B档以上
次数</t>
  </si>
  <si>
    <t>D档次数</t>
  </si>
  <si>
    <t>A档数量</t>
  </si>
  <si>
    <t>B档数量</t>
  </si>
  <si>
    <t>D档数量</t>
  </si>
  <si>
    <t>高级双师</t>
  </si>
  <si>
    <t>中级双师</t>
  </si>
  <si>
    <t>初级双师</t>
  </si>
  <si>
    <t>2-1：教学创新团队、技艺技能传承创新平台建设情况</t>
  </si>
  <si>
    <t>类别</t>
  </si>
  <si>
    <t>级别</t>
  </si>
  <si>
    <t>名称</t>
  </si>
  <si>
    <t>颁发（认定）单位</t>
  </si>
  <si>
    <t>完成情况</t>
  </si>
  <si>
    <t>合作人数</t>
  </si>
  <si>
    <t>本人排序</t>
  </si>
  <si>
    <t>2-2：专业建设、在线精品开放课建设、人才培养方案制定及个人荣誉（骨干教师、专业带头人、教学名师、职教名师）情况</t>
  </si>
  <si>
    <t>分项</t>
  </si>
  <si>
    <t>3-1：教育教学研究或教育教学改革项目</t>
  </si>
  <si>
    <t>项目类别</t>
  </si>
  <si>
    <t>3-2：本人参加教师教学能力类竞赛获奖情况</t>
  </si>
  <si>
    <t>获奖级别</t>
  </si>
  <si>
    <t>获奖等级</t>
  </si>
  <si>
    <t>颁发部门机构</t>
  </si>
  <si>
    <t>获奖时间</t>
  </si>
  <si>
    <t>4-1：学术论文情况</t>
  </si>
  <si>
    <t>刊物级别</t>
  </si>
  <si>
    <t>论文或文章名称</t>
  </si>
  <si>
    <t>发表刊物</t>
  </si>
  <si>
    <t>4-2：教学成果奖取得情况</t>
  </si>
  <si>
    <t>奖项类别</t>
  </si>
  <si>
    <t>4-3：著作、教材情况</t>
  </si>
  <si>
    <t>出版社</t>
  </si>
  <si>
    <t>出版时间</t>
  </si>
  <si>
    <t>二、实践能力一</t>
  </si>
  <si>
    <t>1：本专业或相近专业的非教师系列专业技术资格证书（职称证书）</t>
  </si>
  <si>
    <t>取得时间</t>
  </si>
  <si>
    <t>授予单位（机构）</t>
  </si>
  <si>
    <t>2：本专业或相近专业的职业技能等级证书（需由人社部门颁发或负责监管）</t>
  </si>
  <si>
    <t>3：本专业或相近专业的职业技能等级证书（需由教育行政部门颁发或负责监管，且在院校内实施）</t>
  </si>
  <si>
    <t>4：具有本专业或相近专业的国家职业资格证书（国家职业资格目录内），且参与行业企业具体案例、项目情况</t>
  </si>
  <si>
    <t>完成的案例、项目名称</t>
  </si>
  <si>
    <t>5：具有本专业或相近专业的国家职业技能鉴定考评员资格或其他职业技能等级评价考评员资格情况</t>
  </si>
  <si>
    <t>三、实践能力二</t>
  </si>
  <si>
    <t>1：知识产权取得情况</t>
  </si>
  <si>
    <t>知识产权类别</t>
  </si>
  <si>
    <t>颁发机构</t>
  </si>
  <si>
    <t>转化收益(万元)</t>
  </si>
  <si>
    <t>2：完成横向技术项目情况</t>
  </si>
  <si>
    <t>服务对象</t>
  </si>
  <si>
    <t>到账额(万元)</t>
  </si>
  <si>
    <t>3-1：在技能竞赛中担任专家或裁判情况</t>
  </si>
  <si>
    <t>服务赛事</t>
  </si>
  <si>
    <t>竞赛时间</t>
  </si>
  <si>
    <t>竞赛级别</t>
  </si>
  <si>
    <t>3-2：指导学生参加技能竞赛类、创新创业类或科技发明类竞赛获奖情况</t>
  </si>
  <si>
    <t>4：本人参加技能竞赛类、创新创业类或科技发明类竞赛获奖情况</t>
  </si>
  <si>
    <t>5：近10年中在企业一线从事本专业技术工作经历；或近5年中在企业一线从事本专业实践锻炼且承担技术改造项目情况，以及三年内参加国家级职业教育“双师型”教师培训基地建设企业的培训并取得合格证书情况</t>
  </si>
  <si>
    <t>单位（国家级双师基地）名称</t>
  </si>
  <si>
    <t>累计时间（月）</t>
  </si>
  <si>
    <t>负责的技术工作或承担的技术改造项目
（培训名称）</t>
  </si>
  <si>
    <t>项目投资额度（万元）</t>
  </si>
  <si>
    <t>6：具有本专业相关的“技术能手”等技术技能类荣誉称号情况</t>
  </si>
  <si>
    <t>授予单位</t>
  </si>
  <si>
    <t>四、岗位业绩情况</t>
  </si>
  <si>
    <t>1：近五年参与各级各类行动计划的校级子项目建设，或经学校认定参与省级职业教育专项资金支持的教育教学改革项目情况。</t>
  </si>
  <si>
    <t>项目（子项目）名称</t>
  </si>
  <si>
    <t>主管单位</t>
  </si>
  <si>
    <t>项目时间</t>
  </si>
  <si>
    <t>2：近五年参与各级促进应用型人才培养的项目建设，或学校认定参与省级职业教育专项资金支持的促进职业教育人才培养项目情况。</t>
  </si>
  <si>
    <t>项目名称</t>
  </si>
  <si>
    <t>3：近五年将行业企业新技术、新标准、新规范融入到专业建设、教学改革、教学资源建设、课程建设、实践教学等方面，且经学校考评能够对学生职业技能培养发挥突出作用情况。</t>
  </si>
  <si>
    <t>融入方式</t>
  </si>
  <si>
    <t>融入内容</t>
  </si>
  <si>
    <t>业绩简述</t>
  </si>
  <si>
    <t>代表性成果名称</t>
  </si>
  <si>
    <t>成果级别</t>
  </si>
  <si>
    <t>作用水平</t>
  </si>
  <si>
    <t>完成时间</t>
  </si>
  <si>
    <t>“双师型”教师认定结果汇总</t>
  </si>
  <si>
    <t>基本条件</t>
  </si>
  <si>
    <t>企业相关工作经历或企业实践</t>
  </si>
  <si>
    <t>是否具备教师系列专业技术职务</t>
  </si>
  <si>
    <t>教育能力条件</t>
  </si>
  <si>
    <t>教学评价</t>
  </si>
  <si>
    <t>教育教学团队作用</t>
  </si>
  <si>
    <t>教育教学研究及专业能力</t>
  </si>
  <si>
    <t>学术水平</t>
  </si>
  <si>
    <t>高级</t>
  </si>
  <si>
    <t>中级</t>
  </si>
  <si>
    <t>初级</t>
  </si>
  <si>
    <t>实践能力条件一</t>
  </si>
  <si>
    <t>非教师系列专业技术资格</t>
  </si>
  <si>
    <t>职业技能等级证书</t>
  </si>
  <si>
    <t>国家职业资格证书</t>
  </si>
  <si>
    <t>考评员资格</t>
  </si>
  <si>
    <t>实践能力条件二</t>
  </si>
  <si>
    <t>知识产权</t>
  </si>
  <si>
    <t>横向课题</t>
  </si>
  <si>
    <t>技能竞赛专家、裁判或指导学生参赛</t>
  </si>
  <si>
    <t>本人参赛</t>
  </si>
  <si>
    <t>企业一线工作经历或企业一线实践锻炼</t>
  </si>
  <si>
    <t>技术技能类荣誉称号</t>
  </si>
  <si>
    <t>岗位业绩条件</t>
  </si>
  <si>
    <t>教育教学改革项目</t>
  </si>
  <si>
    <t>职业教育人才培养项目</t>
  </si>
  <si>
    <t>行业企业新技术、新标准、新规范融入</t>
  </si>
  <si>
    <t>最终结果</t>
  </si>
  <si>
    <t>高级“双师型”教师</t>
  </si>
  <si>
    <t>中级“双师型”教师</t>
  </si>
  <si>
    <t>初级“双师型”教师</t>
  </si>
  <si>
    <t>高级双师不满足数</t>
  </si>
  <si>
    <t>本人承诺</t>
  </si>
  <si>
    <t xml:space="preserve">       
    所填内容属实，如有虚报，本人愿承担所有后果。
                                     本  人（签名）：              年    月    日        </t>
  </si>
  <si>
    <t>部门“双师型”教师认定审核小组
审核意见</t>
  </si>
  <si>
    <r>
      <rPr>
        <sz val="14"/>
        <rFont val="仿宋_GB2312"/>
        <charset val="134"/>
      </rPr>
      <t xml:space="preserve">        
     经查，该同志所填内容属实，佐证材料完备，符合 </t>
    </r>
    <r>
      <rPr>
        <u/>
        <sz val="14"/>
        <rFont val="仿宋_GB2312"/>
        <charset val="134"/>
      </rPr>
      <t xml:space="preserve">         </t>
    </r>
    <r>
      <rPr>
        <sz val="14"/>
        <rFont val="仿宋_GB2312"/>
        <charset val="134"/>
      </rPr>
      <t xml:space="preserve"> “双师型”教师条件。
     同意申报。
         负责人（签名）：               公章
                                                                  年    月    日</t>
    </r>
  </si>
  <si>
    <t>专家评议委员会
审议意见</t>
  </si>
  <si>
    <r>
      <rPr>
        <sz val="14"/>
        <rFont val="仿宋_GB2312"/>
        <charset val="134"/>
      </rPr>
      <t xml:space="preserve">     经审议， </t>
    </r>
    <r>
      <rPr>
        <u/>
        <sz val="14"/>
        <rFont val="仿宋_GB2312"/>
        <charset val="134"/>
      </rPr>
      <t xml:space="preserve">          </t>
    </r>
    <r>
      <rPr>
        <sz val="14"/>
        <rFont val="仿宋_GB2312"/>
        <charset val="134"/>
      </rPr>
      <t xml:space="preserve"> 同志具备  </t>
    </r>
    <r>
      <rPr>
        <u/>
        <sz val="14"/>
        <rFont val="仿宋_GB2312"/>
        <charset val="134"/>
      </rPr>
      <t xml:space="preserve">          </t>
    </r>
    <r>
      <rPr>
        <sz val="14"/>
        <rFont val="仿宋_GB2312"/>
        <charset val="134"/>
      </rPr>
      <t xml:space="preserve"> 层级“双师型”教师资格。              
                                     专家评议委员会办公室          年    月    日</t>
    </r>
  </si>
  <si>
    <t>大连职业技术学院（大连开放大学）“双师型”教师认定表（      年度）</t>
  </si>
  <si>
    <t>序号</t>
  </si>
  <si>
    <t>部门（单位）</t>
  </si>
  <si>
    <t>工号</t>
  </si>
  <si>
    <t>姓名</t>
  </si>
  <si>
    <t>性别</t>
  </si>
  <si>
    <t>认定结果</t>
  </si>
  <si>
    <t>项目设计能力</t>
  </si>
  <si>
    <t>产教融合能力</t>
  </si>
  <si>
    <t>其他成绩附加</t>
  </si>
  <si>
    <t>服务专业领域</t>
  </si>
  <si>
    <t>服务行业企业</t>
  </si>
  <si>
    <t>实训项目</t>
  </si>
  <si>
    <t>产教融合项目</t>
  </si>
  <si>
    <t>专业建设</t>
  </si>
  <si>
    <t>国家级</t>
  </si>
  <si>
    <t>大型企业</t>
  </si>
  <si>
    <t>创新创业项目</t>
  </si>
  <si>
    <t>课程建设</t>
  </si>
  <si>
    <t>省级</t>
  </si>
  <si>
    <t>国家级行业协会</t>
  </si>
  <si>
    <t>个人荣誉</t>
  </si>
  <si>
    <t>市级</t>
  </si>
  <si>
    <t>中型企业</t>
  </si>
  <si>
    <t>校级</t>
  </si>
  <si>
    <t>省级行业协会</t>
  </si>
  <si>
    <t>团体荣誉</t>
  </si>
  <si>
    <t>小型企业</t>
  </si>
  <si>
    <t>工作项目荣誉</t>
  </si>
  <si>
    <t>市级行业协会</t>
  </si>
  <si>
    <t>素质教育类社团指导</t>
  </si>
  <si>
    <t>微型企业</t>
  </si>
  <si>
    <r>
      <rPr>
        <sz val="14"/>
        <rFont val="宋体"/>
        <charset val="134"/>
      </rPr>
      <t>学术论文或文章发表</t>
    </r>
  </si>
  <si>
    <t>著作、教材及教学（实验）标准</t>
  </si>
  <si>
    <t>教科研、党建、统战课题项目</t>
  </si>
  <si>
    <t>项目类型</t>
  </si>
  <si>
    <t>本人比赛获奖级别</t>
  </si>
  <si>
    <t>指导学生比赛获奖</t>
  </si>
  <si>
    <t>团队建设</t>
  </si>
  <si>
    <t>文化建设项目</t>
  </si>
  <si>
    <t>其他建设项目</t>
  </si>
  <si>
    <r>
      <rPr>
        <sz val="10.5"/>
        <rFont val="宋体"/>
        <charset val="134"/>
      </rPr>
      <t>工作项目荣誉</t>
    </r>
  </si>
  <si>
    <t>JA三大检索</t>
  </si>
  <si>
    <r>
      <rPr>
        <sz val="10.5"/>
        <rFont val="宋体"/>
        <charset val="134"/>
      </rPr>
      <t>普通教材</t>
    </r>
  </si>
  <si>
    <t>国家级课题项目</t>
  </si>
  <si>
    <t>外观设计专利</t>
  </si>
  <si>
    <t>国家级成果奖</t>
  </si>
  <si>
    <t>世界技能大赛</t>
  </si>
  <si>
    <t>品牌（示范）专业</t>
  </si>
  <si>
    <t>课程案例</t>
  </si>
  <si>
    <t>教学团队</t>
  </si>
  <si>
    <t>教学名师</t>
  </si>
  <si>
    <t>学生团体荣誉</t>
  </si>
  <si>
    <t>文化建设</t>
  </si>
  <si>
    <t>实训项目建设</t>
  </si>
  <si>
    <t>教师党支部书记</t>
  </si>
  <si>
    <r>
      <rPr>
        <sz val="10.5"/>
        <rFont val="宋体"/>
        <charset val="134"/>
      </rPr>
      <t>社团指导教师</t>
    </r>
  </si>
  <si>
    <t>中文核心期刊</t>
  </si>
  <si>
    <r>
      <rPr>
        <sz val="10.5"/>
        <rFont val="宋体"/>
        <charset val="134"/>
      </rPr>
      <t>省级规划教材</t>
    </r>
  </si>
  <si>
    <t>省级课题项目</t>
  </si>
  <si>
    <t>软件著作权登记</t>
  </si>
  <si>
    <t>省级成果奖</t>
  </si>
  <si>
    <t>双高专业群</t>
  </si>
  <si>
    <t>精品教材</t>
  </si>
  <si>
    <t>科研创新团队（平台）</t>
  </si>
  <si>
    <t>辅导员名师</t>
  </si>
  <si>
    <t>党组织荣誉</t>
  </si>
  <si>
    <t>党务工作项目荣誉</t>
  </si>
  <si>
    <t>CA三大检索</t>
  </si>
  <si>
    <t>国家级规划教材</t>
  </si>
  <si>
    <t>市级课题项目</t>
  </si>
  <si>
    <t>实用新型专利</t>
  </si>
  <si>
    <t>市级成果奖</t>
  </si>
  <si>
    <t>卓越校专业群</t>
  </si>
  <si>
    <t>教材建设奖</t>
  </si>
  <si>
    <t>专业带头人</t>
  </si>
  <si>
    <t>学生工作项目</t>
  </si>
  <si>
    <t>一般期刊、外文期刊</t>
  </si>
  <si>
    <t>编著、译著</t>
  </si>
  <si>
    <t>校级课题项目</t>
  </si>
  <si>
    <t>发明专利</t>
  </si>
  <si>
    <t>国家开放大学成果奖</t>
  </si>
  <si>
    <t>国家开放大学</t>
  </si>
  <si>
    <t>五星级专业</t>
  </si>
  <si>
    <t>职业体验课</t>
  </si>
  <si>
    <t>学术带头人</t>
  </si>
  <si>
    <t>国际学术会议论文集</t>
  </si>
  <si>
    <t>学术专著</t>
  </si>
  <si>
    <t>横向课题项目</t>
  </si>
  <si>
    <t>校级成果奖</t>
  </si>
  <si>
    <t>四星级专业</t>
  </si>
  <si>
    <t>技能大师</t>
  </si>
  <si>
    <t>国家级重要报刊</t>
  </si>
  <si>
    <t>校本教材、实训指导书</t>
  </si>
  <si>
    <t>主持资源库建设</t>
  </si>
  <si>
    <t>骨干教师</t>
  </si>
  <si>
    <t>省级重要报刊理论版</t>
  </si>
  <si>
    <t>国家级标准</t>
  </si>
  <si>
    <t>参与资源库建设</t>
  </si>
  <si>
    <t>科研骨干</t>
  </si>
  <si>
    <t>市级重要报刊</t>
  </si>
  <si>
    <t>省部级（行业）标准</t>
  </si>
  <si>
    <t>市级（地方）标准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</si>
</sst>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DBNum1][$-804]yyyy&quot;年&quot;m&quot;月&quot;;@"/>
    <numFmt numFmtId="178" formatCode="[=0]&quot;&quot;;General"/>
    <numFmt numFmtId="179" formatCode="0_ "/>
    <numFmt numFmtId="180" formatCode="[DBNum1][$-804]yyyy&quot;年&quot;m&quot;月&quot;d&quot;日&quot;;@"/>
    <numFmt numFmtId="181" formatCode="yyyy&quot;年&quot;m&quot;月&quot;d&quot;日&quot;;@"/>
    <numFmt numFmtId="182" formatCode="0.00_ "/>
    <numFmt numFmtId="183" formatCode="0_);[Red]\(0\)"/>
    <numFmt numFmtId="184" formatCode="0.000_ "/>
  </numFmts>
  <fonts count="55">
    <font>
      <sz val="12"/>
      <name val="宋体"/>
      <charset val="134"/>
    </font>
    <font>
      <sz val="14"/>
      <name val="宋体"/>
      <charset val="134"/>
    </font>
    <font>
      <sz val="10.5"/>
      <name val="宋体"/>
      <charset val="134"/>
    </font>
    <font>
      <sz val="9"/>
      <name val="宋体"/>
      <charset val="134"/>
    </font>
    <font>
      <sz val="10"/>
      <name val="宋体"/>
      <charset val="134"/>
    </font>
    <font>
      <b/>
      <sz val="9"/>
      <name val="楷体_GB2312"/>
      <charset val="134"/>
    </font>
    <font>
      <b/>
      <sz val="16"/>
      <name val="新宋体"/>
      <charset val="134"/>
    </font>
    <font>
      <sz val="9"/>
      <name val="楷体_GB2312"/>
      <charset val="134"/>
    </font>
    <font>
      <sz val="12"/>
      <color theme="1"/>
      <name val="宋体"/>
      <charset val="134"/>
    </font>
    <font>
      <b/>
      <sz val="28"/>
      <name val="楷体_GB2312"/>
      <charset val="134"/>
    </font>
    <font>
      <b/>
      <sz val="18"/>
      <name val="楷体_GB2312"/>
      <charset val="134"/>
    </font>
    <font>
      <sz val="24"/>
      <name val="华文中宋"/>
      <charset val="134"/>
    </font>
    <font>
      <b/>
      <sz val="16"/>
      <name val="楷体_GB2312"/>
      <charset val="134"/>
    </font>
    <font>
      <b/>
      <sz val="14"/>
      <name val="宋体"/>
      <charset val="134"/>
      <scheme val="minor"/>
    </font>
    <font>
      <b/>
      <sz val="15"/>
      <name val="楷体_GB2312"/>
      <charset val="134"/>
    </font>
    <font>
      <b/>
      <sz val="14"/>
      <name val="楷体_GB2312"/>
      <charset val="134"/>
    </font>
    <font>
      <b/>
      <sz val="10.5"/>
      <name val="楷体_GB2312"/>
      <charset val="134"/>
    </font>
    <font>
      <sz val="18"/>
      <name val="宋体"/>
      <charset val="134"/>
    </font>
    <font>
      <b/>
      <sz val="18"/>
      <name val="宋体"/>
      <charset val="134"/>
    </font>
    <font>
      <sz val="12"/>
      <name val="宋体"/>
      <charset val="134"/>
      <scheme val="minor"/>
    </font>
    <font>
      <b/>
      <sz val="12"/>
      <name val="宋体"/>
      <charset val="134"/>
    </font>
    <font>
      <b/>
      <sz val="10.5"/>
      <name val="宋体"/>
      <charset val="134"/>
    </font>
    <font>
      <sz val="10"/>
      <name val="宋体"/>
      <charset val="134"/>
      <scheme val="minor"/>
    </font>
    <font>
      <b/>
      <sz val="20"/>
      <name val="楷体_GB2312"/>
      <charset val="134"/>
    </font>
    <font>
      <b/>
      <sz val="11"/>
      <name val="楷体_GB2312"/>
      <charset val="134"/>
    </font>
    <font>
      <sz val="12"/>
      <color theme="1"/>
      <name val="宋体"/>
      <charset val="134"/>
      <scheme val="minor"/>
    </font>
    <font>
      <sz val="10"/>
      <color theme="1"/>
      <name val="宋体"/>
      <charset val="134"/>
      <scheme val="minor"/>
    </font>
    <font>
      <b/>
      <sz val="11"/>
      <name val="宋体"/>
      <charset val="134"/>
    </font>
    <font>
      <sz val="10"/>
      <color theme="1"/>
      <name val="宋体"/>
      <charset val="134"/>
    </font>
    <font>
      <sz val="11"/>
      <name val="宋体"/>
      <charset val="134"/>
    </font>
    <font>
      <sz val="14"/>
      <name val="仿宋_GB2312"/>
      <charset val="134"/>
    </font>
    <font>
      <sz val="11"/>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仿宋_GB2312"/>
      <charset val="134"/>
    </font>
    <font>
      <sz val="9"/>
      <name val="宋体"/>
      <charset val="134"/>
    </font>
    <font>
      <b/>
      <sz val="9"/>
      <name val="宋体"/>
      <charset val="134"/>
    </font>
  </fonts>
  <fills count="3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CCFF"/>
        <bgColor indexed="64"/>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7"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8" borderId="18" applyNumberFormat="0" applyAlignment="0" applyProtection="0">
      <alignment vertical="center"/>
    </xf>
    <xf numFmtId="0" fontId="42" fillId="9" borderId="19" applyNumberFormat="0" applyAlignment="0" applyProtection="0">
      <alignment vertical="center"/>
    </xf>
    <xf numFmtId="0" fontId="43" fillId="9" borderId="18" applyNumberFormat="0" applyAlignment="0" applyProtection="0">
      <alignment vertical="center"/>
    </xf>
    <xf numFmtId="0" fontId="44" fillId="10"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14" fontId="0" fillId="0" borderId="0">
      <alignment vertical="center"/>
    </xf>
    <xf numFmtId="0" fontId="0" fillId="0" borderId="0">
      <alignment vertical="center"/>
    </xf>
    <xf numFmtId="0" fontId="0" fillId="0" borderId="0">
      <alignment vertical="center"/>
    </xf>
  </cellStyleXfs>
  <cellXfs count="232">
    <xf numFmtId="0" fontId="0" fillId="0" borderId="0" xfId="0">
      <alignment vertical="center"/>
    </xf>
    <xf numFmtId="0" fontId="1" fillId="0" borderId="1" xfId="0" applyFont="1" applyBorder="1" applyAlignment="1">
      <alignment horizontal="justify"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0" xfId="0" applyFont="1" applyAlignment="1">
      <alignment horizontal="center" wrapText="1"/>
    </xf>
    <xf numFmtId="0" fontId="4" fillId="0" borderId="0" xfId="0" applyFont="1" applyAlignment="1">
      <alignment horizontal="center" vertical="center" wrapText="1"/>
    </xf>
    <xf numFmtId="0" fontId="5" fillId="0" borderId="0" xfId="0" applyFont="1" applyAlignment="1" applyProtection="1">
      <alignment horizontal="center" vertical="center" wrapText="1"/>
      <protection hidden="1"/>
    </xf>
    <xf numFmtId="0" fontId="4" fillId="0" borderId="0" xfId="0" applyFont="1" applyAlignment="1">
      <alignment horizontal="center" wrapText="1"/>
    </xf>
    <xf numFmtId="0" fontId="6" fillId="0" borderId="0"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176" fontId="7" fillId="0" borderId="2" xfId="0" applyNumberFormat="1" applyFont="1" applyBorder="1" applyAlignment="1" applyProtection="1">
      <alignment horizontal="center" vertical="center" wrapText="1"/>
      <protection hidden="1"/>
    </xf>
    <xf numFmtId="0" fontId="3" fillId="0" borderId="0" xfId="0" applyFont="1" applyAlignment="1" applyProtection="1">
      <alignment horizontal="center" wrapText="1"/>
      <protection hidden="1"/>
    </xf>
    <xf numFmtId="176" fontId="5" fillId="0" borderId="2" xfId="0" applyNumberFormat="1" applyFont="1" applyBorder="1" applyAlignment="1" applyProtection="1">
      <alignment horizontal="center" vertical="center" wrapText="1"/>
      <protection hidden="1"/>
    </xf>
    <xf numFmtId="0" fontId="0" fillId="0" borderId="2" xfId="0" applyFill="1" applyBorder="1" applyProtection="1">
      <alignment vertical="center"/>
      <protection locked="0" hidden="1"/>
    </xf>
    <xf numFmtId="0" fontId="0" fillId="0" borderId="2" xfId="0" applyFill="1" applyBorder="1" applyProtection="1">
      <alignment vertical="center"/>
      <protection hidden="1"/>
    </xf>
    <xf numFmtId="0" fontId="0" fillId="0" borderId="0" xfId="0" applyFill="1" applyBorder="1" applyProtection="1">
      <alignment vertical="center"/>
      <protection locked="0" hidden="1"/>
    </xf>
    <xf numFmtId="0" fontId="0" fillId="0" borderId="5" xfId="0" applyFill="1" applyBorder="1" applyProtection="1">
      <alignment vertical="center"/>
      <protection locked="0" hidden="1"/>
    </xf>
    <xf numFmtId="0" fontId="8" fillId="2" borderId="2" xfId="0" applyFont="1" applyFill="1" applyBorder="1" applyProtection="1">
      <alignment vertical="center"/>
      <protection locked="0" hidden="1"/>
    </xf>
    <xf numFmtId="0" fontId="8" fillId="2" borderId="2" xfId="0" applyFont="1" applyFill="1" applyBorder="1" applyAlignment="1" applyProtection="1">
      <alignment vertical="center" shrinkToFit="1"/>
      <protection locked="0" hidden="1"/>
    </xf>
    <xf numFmtId="0" fontId="8" fillId="2" borderId="2" xfId="0" applyFont="1" applyFill="1" applyBorder="1" applyAlignment="1" applyProtection="1">
      <alignment horizontal="center" vertical="center" shrinkToFit="1"/>
      <protection locked="0" hidden="1"/>
    </xf>
    <xf numFmtId="0" fontId="0" fillId="2" borderId="0" xfId="0" applyFill="1" applyBorder="1" applyProtection="1">
      <alignment vertical="center"/>
      <protection hidden="1"/>
    </xf>
    <xf numFmtId="0" fontId="0" fillId="0" borderId="0" xfId="0" applyFill="1" applyBorder="1" applyProtection="1">
      <alignment vertical="center"/>
      <protection hidden="1"/>
    </xf>
    <xf numFmtId="0" fontId="0" fillId="3" borderId="0" xfId="0" applyFill="1" applyBorder="1" applyProtection="1">
      <alignment vertical="center"/>
      <protection locked="0" hidden="1"/>
    </xf>
    <xf numFmtId="0" fontId="0" fillId="4" borderId="0" xfId="0" applyFill="1" applyBorder="1" applyProtection="1">
      <alignment vertical="center"/>
      <protection hidden="1"/>
    </xf>
    <xf numFmtId="0" fontId="9" fillId="4" borderId="0"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0" fillId="4" borderId="0" xfId="0" applyFill="1" applyBorder="1" applyAlignment="1" applyProtection="1">
      <alignment vertical="center"/>
      <protection hidden="1"/>
    </xf>
    <xf numFmtId="0" fontId="11" fillId="4" borderId="0" xfId="0" applyFont="1" applyFill="1" applyBorder="1" applyAlignment="1" applyProtection="1">
      <alignment horizontal="center" vertical="center"/>
      <protection hidden="1"/>
    </xf>
    <xf numFmtId="0" fontId="12" fillId="4" borderId="0" xfId="0" applyFont="1" applyFill="1" applyAlignment="1" applyProtection="1">
      <alignment horizontal="distributed" vertical="center"/>
      <protection hidden="1"/>
    </xf>
    <xf numFmtId="0" fontId="13" fillId="2" borderId="6" xfId="0" applyFont="1" applyFill="1" applyBorder="1" applyAlignment="1" applyProtection="1">
      <alignment horizontal="center" vertical="center" shrinkToFit="1"/>
      <protection locked="0"/>
    </xf>
    <xf numFmtId="0" fontId="14" fillId="4" borderId="0" xfId="0" applyFont="1" applyFill="1" applyAlignment="1" applyProtection="1">
      <alignment horizontal="distributed" vertical="center"/>
      <protection hidden="1"/>
    </xf>
    <xf numFmtId="57" fontId="13" fillId="2" borderId="6" xfId="0" applyNumberFormat="1" applyFont="1" applyFill="1" applyBorder="1" applyAlignment="1" applyProtection="1">
      <alignment horizontal="center" vertical="center" shrinkToFit="1"/>
      <protection locked="0"/>
    </xf>
    <xf numFmtId="0" fontId="12" fillId="4" borderId="0" xfId="0" applyFont="1" applyFill="1" applyBorder="1" applyAlignment="1" applyProtection="1">
      <protection hidden="1"/>
    </xf>
    <xf numFmtId="177" fontId="15" fillId="4" borderId="0" xfId="0" applyNumberFormat="1" applyFont="1" applyFill="1" applyBorder="1" applyAlignment="1" applyProtection="1">
      <alignment shrinkToFit="1"/>
      <protection hidden="1"/>
    </xf>
    <xf numFmtId="0" fontId="10" fillId="4" borderId="0" xfId="0" applyFont="1" applyFill="1" applyBorder="1" applyAlignment="1" applyProtection="1">
      <alignment horizontal="center"/>
      <protection hidden="1"/>
    </xf>
    <xf numFmtId="0" fontId="2" fillId="2" borderId="0" xfId="0" applyFont="1" applyFill="1" applyBorder="1" applyAlignment="1" applyProtection="1">
      <alignment horizontal="center" vertical="center" wrapText="1"/>
      <protection locked="0" hidden="1"/>
    </xf>
    <xf numFmtId="178" fontId="16" fillId="2" borderId="0" xfId="0" applyNumberFormat="1" applyFont="1" applyFill="1" applyBorder="1" applyAlignment="1" applyProtection="1">
      <alignment horizontal="center" vertical="center" wrapText="1"/>
      <protection locked="0" hidden="1"/>
    </xf>
    <xf numFmtId="0" fontId="16" fillId="2" borderId="0" xfId="0" applyFont="1" applyFill="1" applyBorder="1" applyAlignment="1" applyProtection="1">
      <alignment horizontal="center" vertical="center" shrinkToFit="1"/>
      <protection locked="0" hidden="1"/>
    </xf>
    <xf numFmtId="176" fontId="16" fillId="2" borderId="0" xfId="0" applyNumberFormat="1" applyFont="1" applyFill="1" applyBorder="1" applyAlignment="1" applyProtection="1">
      <alignment horizontal="center" vertical="center" shrinkToFit="1"/>
      <protection locked="0" hidden="1"/>
    </xf>
    <xf numFmtId="0" fontId="17" fillId="4" borderId="0" xfId="0" applyFont="1" applyFill="1" applyAlignment="1" applyProtection="1">
      <alignment vertical="center" wrapText="1"/>
      <protection hidden="1"/>
    </xf>
    <xf numFmtId="0" fontId="18" fillId="4" borderId="0" xfId="0" applyFont="1" applyFill="1" applyAlignment="1" applyProtection="1">
      <alignment horizontal="center" vertical="center" wrapText="1"/>
      <protection hidden="1"/>
    </xf>
    <xf numFmtId="0" fontId="17" fillId="4" borderId="0" xfId="0" applyFont="1" applyFill="1" applyAlignment="1" applyProtection="1">
      <alignment horizontal="left" vertical="center" wrapText="1"/>
      <protection hidden="1"/>
    </xf>
    <xf numFmtId="0" fontId="17" fillId="4" borderId="0" xfId="0" applyFont="1" applyFill="1" applyBorder="1" applyAlignment="1" applyProtection="1">
      <alignment horizontal="center" vertical="center" wrapText="1"/>
      <protection hidden="1"/>
    </xf>
    <xf numFmtId="0" fontId="0" fillId="5" borderId="2" xfId="0" applyFont="1" applyFill="1" applyBorder="1" applyAlignment="1" applyProtection="1">
      <alignment horizontal="center" vertical="center" shrinkToFit="1"/>
      <protection hidden="1"/>
    </xf>
    <xf numFmtId="178" fontId="0" fillId="5" borderId="1" xfId="0" applyNumberFormat="1" applyFont="1" applyFill="1" applyBorder="1" applyAlignment="1" applyProtection="1">
      <alignment horizontal="center" vertical="center" shrinkToFit="1"/>
      <protection hidden="1"/>
    </xf>
    <xf numFmtId="178" fontId="0" fillId="5" borderId="5" xfId="0" applyNumberFormat="1" applyFont="1" applyFill="1" applyBorder="1" applyAlignment="1" applyProtection="1">
      <alignment horizontal="center" vertical="center" shrinkToFit="1"/>
      <protection hidden="1"/>
    </xf>
    <xf numFmtId="0" fontId="19" fillId="2" borderId="1" xfId="0" applyFont="1" applyFill="1" applyBorder="1" applyAlignment="1" applyProtection="1">
      <alignment horizontal="center" vertical="center" shrinkToFit="1"/>
      <protection locked="0"/>
    </xf>
    <xf numFmtId="0" fontId="19" fillId="2" borderId="5"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center" vertical="center" wrapText="1" shrinkToFit="1"/>
      <protection hidden="1"/>
    </xf>
    <xf numFmtId="0" fontId="0" fillId="5" borderId="2"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shrinkToFit="1"/>
      <protection locked="0"/>
    </xf>
    <xf numFmtId="57" fontId="19" fillId="2" borderId="4" xfId="0" applyNumberFormat="1" applyFont="1" applyFill="1" applyBorder="1" applyAlignment="1" applyProtection="1">
      <alignment horizontal="center" vertical="center" wrapText="1"/>
      <protection locked="0"/>
    </xf>
    <xf numFmtId="57" fontId="19" fillId="2" borderId="1" xfId="0" applyNumberFormat="1" applyFont="1" applyFill="1" applyBorder="1" applyAlignment="1" applyProtection="1">
      <alignment horizontal="center" vertical="center" wrapText="1"/>
      <protection locked="0"/>
    </xf>
    <xf numFmtId="57" fontId="19" fillId="2" borderId="7" xfId="0" applyNumberFormat="1" applyFont="1" applyFill="1" applyBorder="1" applyAlignment="1" applyProtection="1">
      <alignment horizontal="center" vertical="center" wrapText="1"/>
      <protection locked="0"/>
    </xf>
    <xf numFmtId="57" fontId="19" fillId="2" borderId="5" xfId="0" applyNumberFormat="1"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shrinkToFit="1"/>
      <protection hidden="1"/>
    </xf>
    <xf numFmtId="0" fontId="0" fillId="5" borderId="5" xfId="0" applyFont="1" applyFill="1" applyBorder="1" applyAlignment="1" applyProtection="1">
      <alignment horizontal="center" vertical="center" shrinkToFit="1"/>
      <protection hidden="1"/>
    </xf>
    <xf numFmtId="0" fontId="0" fillId="5" borderId="4" xfId="0" applyFont="1" applyFill="1" applyBorder="1" applyAlignment="1" applyProtection="1">
      <alignment horizontal="center" vertical="center" wrapText="1" shrinkToFit="1"/>
      <protection hidden="1"/>
    </xf>
    <xf numFmtId="0" fontId="0" fillId="5" borderId="8" xfId="0" applyFont="1" applyFill="1" applyBorder="1" applyAlignment="1" applyProtection="1">
      <alignment horizontal="center" vertical="center" shrinkToFit="1"/>
      <protection hidden="1"/>
    </xf>
    <xf numFmtId="57" fontId="19" fillId="2" borderId="2" xfId="0"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shrinkToFit="1"/>
      <protection hidden="1"/>
    </xf>
    <xf numFmtId="0" fontId="2" fillId="5" borderId="8" xfId="0" applyFont="1" applyFill="1" applyBorder="1" applyAlignment="1" applyProtection="1">
      <alignment horizontal="center" vertical="center" wrapText="1" shrinkToFit="1"/>
      <protection hidden="1"/>
    </xf>
    <xf numFmtId="0" fontId="2" fillId="5" borderId="1" xfId="0" applyFont="1" applyFill="1" applyBorder="1" applyAlignment="1" applyProtection="1">
      <alignment horizontal="center" vertical="center" wrapText="1"/>
      <protection hidden="1"/>
    </xf>
    <xf numFmtId="0" fontId="2" fillId="5" borderId="5"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shrinkToFit="1"/>
      <protection hidden="1"/>
    </xf>
    <xf numFmtId="0" fontId="2" fillId="5" borderId="10" xfId="0" applyFont="1" applyFill="1" applyBorder="1" applyAlignment="1" applyProtection="1">
      <alignment horizontal="center" vertical="center" wrapText="1" shrinkToFit="1"/>
      <protection hidden="1"/>
    </xf>
    <xf numFmtId="179" fontId="4" fillId="2" borderId="1" xfId="0" applyNumberFormat="1" applyFont="1" applyFill="1" applyBorder="1" applyAlignment="1" applyProtection="1">
      <alignment horizontal="center" vertical="center" wrapText="1"/>
      <protection locked="0"/>
    </xf>
    <xf numFmtId="179" fontId="4" fillId="2" borderId="5" xfId="0" applyNumberFormat="1" applyFont="1" applyFill="1" applyBorder="1" applyAlignment="1" applyProtection="1">
      <alignment horizontal="center" vertical="center" wrapText="1"/>
      <protection locked="0"/>
    </xf>
    <xf numFmtId="0" fontId="20" fillId="5" borderId="2"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left" vertical="center" wrapText="1"/>
      <protection locked="0" hidden="1"/>
    </xf>
    <xf numFmtId="0" fontId="21" fillId="5" borderId="2" xfId="0" applyFont="1" applyFill="1" applyBorder="1" applyAlignment="1" applyProtection="1">
      <alignment horizontal="center" vertical="center" wrapText="1" shrinkToFit="1"/>
      <protection hidden="1"/>
    </xf>
    <xf numFmtId="0" fontId="21" fillId="5" borderId="1" xfId="0" applyFont="1" applyFill="1" applyBorder="1" applyAlignment="1" applyProtection="1">
      <alignment horizontal="center" vertical="center"/>
      <protection hidden="1"/>
    </xf>
    <xf numFmtId="0" fontId="21" fillId="5" borderId="7" xfId="0" applyFont="1" applyFill="1" applyBorder="1" applyAlignment="1" applyProtection="1">
      <alignment horizontal="center" vertical="center"/>
      <protection hidden="1"/>
    </xf>
    <xf numFmtId="0" fontId="21" fillId="5" borderId="5" xfId="0" applyFont="1" applyFill="1" applyBorder="1" applyAlignment="1" applyProtection="1">
      <alignment horizontal="center" vertical="center"/>
      <protection hidden="1"/>
    </xf>
    <xf numFmtId="179" fontId="22" fillId="2" borderId="2" xfId="0" applyNumberFormat="1"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wrapText="1" shrinkToFit="1"/>
      <protection hidden="1"/>
    </xf>
    <xf numFmtId="0" fontId="21" fillId="5" borderId="11" xfId="0" applyFont="1" applyFill="1" applyBorder="1" applyAlignment="1" applyProtection="1">
      <alignment horizontal="center" vertical="center" wrapText="1" shrinkToFit="1"/>
      <protection hidden="1"/>
    </xf>
    <xf numFmtId="0" fontId="21" fillId="5" borderId="2" xfId="0" applyFont="1" applyFill="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shrinkToFit="1"/>
      <protection hidden="1"/>
    </xf>
    <xf numFmtId="0" fontId="21" fillId="5" borderId="6" xfId="0" applyFont="1" applyFill="1" applyBorder="1" applyAlignment="1" applyProtection="1">
      <alignment horizontal="center" vertical="center" wrapText="1" shrinkToFit="1"/>
      <protection hidden="1"/>
    </xf>
    <xf numFmtId="0" fontId="21" fillId="5" borderId="1" xfId="0" applyFont="1" applyFill="1" applyBorder="1" applyAlignment="1" applyProtection="1">
      <alignment horizontal="center" vertical="center" wrapText="1" shrinkToFit="1"/>
      <protection hidden="1"/>
    </xf>
    <xf numFmtId="0" fontId="21" fillId="5" borderId="5" xfId="0" applyFont="1" applyFill="1" applyBorder="1" applyAlignment="1" applyProtection="1">
      <alignment horizontal="center" vertical="center" shrinkToFit="1"/>
      <protection hidden="1"/>
    </xf>
    <xf numFmtId="0" fontId="21" fillId="5" borderId="2" xfId="0" applyFont="1" applyFill="1" applyBorder="1" applyAlignment="1" applyProtection="1">
      <alignment horizontal="center" vertical="center" shrinkToFit="1"/>
      <protection hidden="1"/>
    </xf>
    <xf numFmtId="0" fontId="21" fillId="5" borderId="1" xfId="0" applyFont="1" applyFill="1" applyBorder="1" applyAlignment="1" applyProtection="1">
      <alignment horizontal="center" vertical="center" shrinkToFit="1"/>
      <protection hidden="1"/>
    </xf>
    <xf numFmtId="0" fontId="21" fillId="5" borderId="7" xfId="0" applyFont="1" applyFill="1" applyBorder="1" applyAlignment="1" applyProtection="1">
      <alignment horizontal="center" vertical="center" shrinkToFit="1"/>
      <protection hidden="1"/>
    </xf>
    <xf numFmtId="49" fontId="22" fillId="0" borderId="1" xfId="0" applyNumberFormat="1" applyFont="1" applyFill="1" applyBorder="1" applyAlignment="1" applyProtection="1">
      <alignment horizontal="center" vertical="center" shrinkToFit="1"/>
      <protection locked="0"/>
    </xf>
    <xf numFmtId="49" fontId="22" fillId="0" borderId="5" xfId="0" applyNumberFormat="1" applyFont="1" applyFill="1" applyBorder="1" applyAlignment="1" applyProtection="1">
      <alignment horizontal="center" vertical="center" shrinkToFit="1"/>
      <protection locked="0"/>
    </xf>
    <xf numFmtId="49" fontId="22" fillId="0" borderId="2" xfId="0" applyNumberFormat="1" applyFont="1" applyFill="1" applyBorder="1" applyAlignment="1" applyProtection="1">
      <alignment horizontal="center" vertical="center" shrinkToFit="1"/>
      <protection locked="0"/>
    </xf>
    <xf numFmtId="49" fontId="22" fillId="0" borderId="7" xfId="0" applyNumberFormat="1" applyFont="1" applyFill="1" applyBorder="1" applyAlignment="1" applyProtection="1">
      <alignment horizontal="center" vertical="center" shrinkToFit="1"/>
      <protection locked="0"/>
    </xf>
    <xf numFmtId="0" fontId="20" fillId="5" borderId="2" xfId="0" applyFont="1" applyFill="1" applyBorder="1" applyAlignment="1" applyProtection="1">
      <alignment horizontal="left" vertical="center" wrapText="1"/>
      <protection hidden="1"/>
    </xf>
    <xf numFmtId="0" fontId="21" fillId="5" borderId="2" xfId="0" applyFont="1" applyFill="1" applyBorder="1" applyAlignment="1" applyProtection="1">
      <alignment horizontal="center" vertical="center" shrinkToFit="1"/>
      <protection locked="0" hidden="1"/>
    </xf>
    <xf numFmtId="0" fontId="21" fillId="5" borderId="1" xfId="0" applyFont="1" applyFill="1" applyBorder="1" applyAlignment="1" applyProtection="1">
      <alignment horizontal="center" vertical="center" shrinkToFit="1"/>
      <protection locked="0" hidden="1"/>
    </xf>
    <xf numFmtId="0" fontId="21" fillId="5" borderId="7" xfId="0" applyFont="1" applyFill="1" applyBorder="1" applyAlignment="1" applyProtection="1">
      <alignment horizontal="center" vertical="center" shrinkToFit="1"/>
      <protection locked="0" hidden="1"/>
    </xf>
    <xf numFmtId="0" fontId="21" fillId="5" borderId="5" xfId="0" applyFont="1" applyFill="1" applyBorder="1" applyAlignment="1" applyProtection="1">
      <alignment horizontal="center" vertical="center" shrinkToFit="1"/>
      <protection locked="0" hidden="1"/>
    </xf>
    <xf numFmtId="49" fontId="4" fillId="0" borderId="2"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5" xfId="0" applyNumberFormat="1" applyFont="1" applyFill="1" applyBorder="1" applyAlignment="1" applyProtection="1">
      <alignment horizontal="center" vertical="center" shrinkToFit="1"/>
      <protection locked="0"/>
    </xf>
    <xf numFmtId="0" fontId="8" fillId="4" borderId="0" xfId="0" applyFont="1" applyFill="1" applyBorder="1" applyProtection="1">
      <alignment vertical="center"/>
      <protection hidden="1"/>
    </xf>
    <xf numFmtId="0" fontId="23"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vertical="center"/>
      <protection hidden="1"/>
    </xf>
    <xf numFmtId="177" fontId="15" fillId="4" borderId="0" xfId="0" applyNumberFormat="1" applyFont="1" applyFill="1" applyBorder="1" applyAlignment="1" applyProtection="1">
      <alignment vertical="center" shrinkToFit="1"/>
      <protection hidden="1"/>
    </xf>
    <xf numFmtId="180" fontId="15" fillId="4" borderId="0" xfId="0" applyNumberFormat="1" applyFont="1" applyFill="1" applyBorder="1" applyAlignment="1" applyProtection="1">
      <alignment vertical="center" shrinkToFit="1"/>
      <protection hidden="1"/>
    </xf>
    <xf numFmtId="57" fontId="2" fillId="2" borderId="0" xfId="0" applyNumberFormat="1" applyFont="1" applyFill="1" applyBorder="1" applyAlignment="1" applyProtection="1">
      <alignment horizontal="center" vertical="center" wrapText="1"/>
      <protection locked="0" hidden="1"/>
    </xf>
    <xf numFmtId="179" fontId="24" fillId="2" borderId="0" xfId="0" applyNumberFormat="1" applyFont="1" applyFill="1" applyBorder="1" applyAlignment="1" applyProtection="1">
      <alignment horizontal="center" vertical="center"/>
      <protection locked="0" hidden="1"/>
    </xf>
    <xf numFmtId="0" fontId="24" fillId="2" borderId="0" xfId="0" applyFont="1" applyFill="1" applyBorder="1" applyAlignment="1" applyProtection="1">
      <alignment horizontal="left" vertical="center"/>
      <protection locked="0" hidden="1"/>
    </xf>
    <xf numFmtId="0" fontId="8" fillId="2" borderId="0" xfId="0" applyFont="1" applyFill="1" applyBorder="1" applyProtection="1">
      <alignment vertical="center"/>
      <protection locked="0" hidden="1"/>
    </xf>
    <xf numFmtId="181" fontId="19" fillId="2" borderId="2" xfId="0" applyNumberFormat="1" applyFont="1" applyFill="1" applyBorder="1" applyAlignment="1" applyProtection="1">
      <alignment horizontal="center" vertical="center" wrapText="1" shrinkToFit="1"/>
      <protection locked="0"/>
    </xf>
    <xf numFmtId="0" fontId="25" fillId="2" borderId="1"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wrapText="1"/>
      <protection locked="0"/>
    </xf>
    <xf numFmtId="0" fontId="0" fillId="5" borderId="7" xfId="0" applyFont="1" applyFill="1" applyBorder="1" applyAlignment="1" applyProtection="1">
      <alignment horizontal="center" vertical="center" shrinkToFit="1"/>
      <protection hidden="1"/>
    </xf>
    <xf numFmtId="49" fontId="19" fillId="2" borderId="7" xfId="0" applyNumberFormat="1" applyFont="1" applyFill="1" applyBorder="1" applyAlignment="1" applyProtection="1">
      <alignment horizontal="center" vertical="center" wrapText="1" shrinkToFit="1"/>
      <protection locked="0"/>
    </xf>
    <xf numFmtId="49" fontId="19" fillId="2" borderId="5" xfId="0" applyNumberFormat="1" applyFont="1" applyFill="1" applyBorder="1" applyAlignment="1" applyProtection="1">
      <alignment horizontal="center" vertical="center" wrapText="1" shrinkToFit="1"/>
      <protection locked="0"/>
    </xf>
    <xf numFmtId="0" fontId="8" fillId="6" borderId="2" xfId="0" applyFont="1" applyFill="1" applyBorder="1" applyAlignment="1" applyProtection="1">
      <alignment horizontal="center" vertical="center" shrinkToFit="1"/>
      <protection locked="0" hidden="1"/>
    </xf>
    <xf numFmtId="176" fontId="19" fillId="2" borderId="1" xfId="0" applyNumberFormat="1" applyFont="1" applyFill="1" applyBorder="1" applyAlignment="1" applyProtection="1">
      <alignment horizontal="center" vertical="center" wrapText="1" shrinkToFit="1"/>
      <protection locked="0"/>
    </xf>
    <xf numFmtId="176" fontId="19" fillId="2" borderId="7" xfId="0" applyNumberFormat="1" applyFont="1" applyFill="1" applyBorder="1" applyAlignment="1" applyProtection="1">
      <alignment horizontal="center" vertical="center" wrapText="1" shrinkToFit="1"/>
      <protection locked="0"/>
    </xf>
    <xf numFmtId="176" fontId="19" fillId="2" borderId="5" xfId="0" applyNumberFormat="1" applyFont="1" applyFill="1" applyBorder="1" applyAlignment="1" applyProtection="1">
      <alignment horizontal="center" vertical="center" wrapText="1" shrinkToFit="1"/>
      <protection locked="0"/>
    </xf>
    <xf numFmtId="0" fontId="4" fillId="5" borderId="1"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179" fontId="22" fillId="2" borderId="1" xfId="0" applyNumberFormat="1" applyFont="1" applyFill="1" applyBorder="1" applyAlignment="1" applyProtection="1">
      <alignment horizontal="center" vertical="center" shrinkToFit="1"/>
      <protection locked="0"/>
    </xf>
    <xf numFmtId="179" fontId="22" fillId="2" borderId="7" xfId="0" applyNumberFormat="1" applyFont="1" applyFill="1" applyBorder="1" applyAlignment="1" applyProtection="1">
      <alignment horizontal="center" vertical="center" shrinkToFit="1"/>
      <protection locked="0"/>
    </xf>
    <xf numFmtId="179" fontId="22" fillId="2" borderId="5" xfId="0" applyNumberFormat="1" applyFont="1" applyFill="1" applyBorder="1" applyAlignment="1" applyProtection="1">
      <alignment horizontal="center" vertical="center" shrinkToFit="1"/>
      <protection locked="0"/>
    </xf>
    <xf numFmtId="0" fontId="2" fillId="5" borderId="2" xfId="0" applyFont="1" applyFill="1" applyBorder="1" applyAlignment="1" applyProtection="1">
      <alignment horizontal="center" vertical="center" wrapText="1" shrinkToFit="1"/>
      <protection hidden="1"/>
    </xf>
    <xf numFmtId="0" fontId="8" fillId="0" borderId="2" xfId="0" applyFont="1" applyFill="1" applyBorder="1" applyAlignment="1" applyProtection="1">
      <alignment horizontal="center" vertical="center" shrinkToFit="1"/>
      <protection locked="0" hidden="1"/>
    </xf>
    <xf numFmtId="179" fontId="26" fillId="2" borderId="2" xfId="0" applyNumberFormat="1" applyFont="1" applyFill="1" applyBorder="1" applyAlignment="1" applyProtection="1">
      <alignment horizontal="center" vertical="center"/>
      <protection locked="0"/>
    </xf>
    <xf numFmtId="179" fontId="22" fillId="0" borderId="1" xfId="0" applyNumberFormat="1" applyFont="1" applyBorder="1" applyAlignment="1" applyProtection="1">
      <alignment horizontal="center" vertical="center" shrinkToFit="1"/>
      <protection locked="0"/>
    </xf>
    <xf numFmtId="179" fontId="22" fillId="0" borderId="5" xfId="0" applyNumberFormat="1" applyFont="1" applyBorder="1" applyAlignment="1" applyProtection="1">
      <alignment horizontal="center" vertical="center" shrinkToFit="1"/>
      <protection locked="0"/>
    </xf>
    <xf numFmtId="179" fontId="22" fillId="0" borderId="2" xfId="0" applyNumberFormat="1" applyFont="1" applyBorder="1" applyAlignment="1" applyProtection="1">
      <alignment horizontal="center" vertical="center" shrinkToFit="1"/>
      <protection locked="0"/>
    </xf>
    <xf numFmtId="182" fontId="8" fillId="2" borderId="2" xfId="0" applyNumberFormat="1" applyFont="1" applyFill="1" applyBorder="1" applyAlignment="1" applyProtection="1">
      <alignment horizontal="center" vertical="center" shrinkToFit="1"/>
      <protection locked="0" hidden="1"/>
    </xf>
    <xf numFmtId="183" fontId="4" fillId="0" borderId="2" xfId="0" applyNumberFormat="1" applyFont="1" applyFill="1" applyBorder="1" applyAlignment="1" applyProtection="1">
      <alignment horizontal="center" vertical="center" shrinkToFit="1"/>
      <protection locked="0"/>
    </xf>
    <xf numFmtId="0" fontId="0" fillId="3" borderId="0" xfId="0" applyFill="1" applyBorder="1" applyProtection="1">
      <alignment vertical="center"/>
      <protection hidden="1"/>
    </xf>
    <xf numFmtId="0" fontId="8" fillId="6" borderId="2" xfId="0" applyFont="1" applyFill="1" applyBorder="1" applyAlignment="1" applyProtection="1">
      <alignment horizontal="center" vertical="center"/>
      <protection locked="0" hidden="1"/>
    </xf>
    <xf numFmtId="0" fontId="8" fillId="2" borderId="2" xfId="0" applyFont="1" applyFill="1" applyBorder="1" applyAlignment="1" applyProtection="1">
      <alignment horizontal="center" vertical="center"/>
      <protection locked="0" hidden="1"/>
    </xf>
    <xf numFmtId="179" fontId="8" fillId="2" borderId="2" xfId="0" applyNumberFormat="1" applyFont="1" applyFill="1" applyBorder="1" applyAlignment="1" applyProtection="1">
      <alignment horizontal="center" vertical="center" shrinkToFit="1"/>
      <protection locked="0" hidden="1"/>
    </xf>
    <xf numFmtId="179" fontId="8" fillId="2" borderId="2" xfId="0" applyNumberFormat="1" applyFont="1" applyFill="1" applyBorder="1" applyAlignment="1" applyProtection="1">
      <alignment horizontal="center" vertical="center"/>
      <protection locked="0" hidden="1"/>
    </xf>
    <xf numFmtId="184" fontId="8" fillId="2" borderId="2" xfId="0" applyNumberFormat="1" applyFont="1" applyFill="1" applyBorder="1" applyAlignment="1" applyProtection="1">
      <alignment horizontal="center" vertical="center"/>
      <protection locked="0" hidden="1"/>
    </xf>
    <xf numFmtId="0" fontId="21" fillId="5" borderId="1" xfId="0" applyFont="1" applyFill="1" applyBorder="1" applyAlignment="1" applyProtection="1">
      <alignment horizontal="center" vertical="center" wrapText="1"/>
      <protection hidden="1"/>
    </xf>
    <xf numFmtId="0" fontId="21" fillId="5" borderId="5" xfId="0" applyFont="1" applyFill="1" applyBorder="1" applyAlignment="1" applyProtection="1">
      <alignment horizontal="center" vertical="center" wrapText="1"/>
      <protection hidden="1"/>
    </xf>
    <xf numFmtId="0" fontId="21" fillId="5" borderId="7" xfId="0" applyFont="1" applyFill="1" applyBorder="1" applyAlignment="1" applyProtection="1">
      <alignment horizontal="center" vertical="center" wrapText="1"/>
      <protection hidden="1"/>
    </xf>
    <xf numFmtId="49" fontId="22" fillId="0" borderId="1" xfId="0" applyNumberFormat="1" applyFont="1" applyFill="1" applyBorder="1" applyAlignment="1" applyProtection="1">
      <alignment horizontal="center" vertical="center" wrapText="1" shrinkToFit="1"/>
      <protection locked="0"/>
    </xf>
    <xf numFmtId="49" fontId="22" fillId="0" borderId="5" xfId="0" applyNumberFormat="1" applyFont="1" applyFill="1" applyBorder="1" applyAlignment="1" applyProtection="1">
      <alignment horizontal="center" vertical="center" wrapText="1" shrinkToFit="1"/>
      <protection locked="0"/>
    </xf>
    <xf numFmtId="0" fontId="20" fillId="5" borderId="8"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20" fillId="5" borderId="10" xfId="0" applyFont="1" applyFill="1" applyBorder="1" applyAlignment="1" applyProtection="1">
      <alignment horizontal="center" vertical="center" wrapText="1"/>
      <protection hidden="1"/>
    </xf>
    <xf numFmtId="0" fontId="20" fillId="5" borderId="12" xfId="0" applyFont="1" applyFill="1" applyBorder="1" applyAlignment="1" applyProtection="1">
      <alignment horizontal="center" vertical="center" wrapText="1"/>
      <protection hidden="1"/>
    </xf>
    <xf numFmtId="0" fontId="21" fillId="5" borderId="7" xfId="0" applyFont="1" applyFill="1" applyBorder="1" applyAlignment="1" applyProtection="1">
      <alignment horizontal="center" vertical="center" wrapText="1" shrinkToFit="1"/>
      <protection hidden="1"/>
    </xf>
    <xf numFmtId="0" fontId="21" fillId="5" borderId="5" xfId="0" applyFont="1" applyFill="1" applyBorder="1" applyAlignment="1" applyProtection="1">
      <alignment horizontal="center" vertical="center" wrapText="1" shrinkToFit="1"/>
      <protection hidden="1"/>
    </xf>
    <xf numFmtId="49" fontId="22" fillId="0" borderId="2" xfId="0" applyNumberFormat="1" applyFont="1" applyFill="1" applyBorder="1" applyAlignment="1" applyProtection="1">
      <alignment horizontal="center" vertical="center" wrapText="1" shrinkToFit="1"/>
      <protection locked="0"/>
    </xf>
    <xf numFmtId="0" fontId="27" fillId="5" borderId="2" xfId="0" applyFont="1" applyFill="1" applyBorder="1" applyAlignment="1" applyProtection="1">
      <alignment horizontal="left" vertical="center" wrapText="1"/>
      <protection locked="0" hidden="1"/>
    </xf>
    <xf numFmtId="179" fontId="22" fillId="0" borderId="2" xfId="0" applyNumberFormat="1" applyFont="1" applyFill="1" applyBorder="1" applyAlignment="1" applyProtection="1">
      <alignment horizontal="center" vertical="center" shrinkToFit="1"/>
      <protection locked="0"/>
    </xf>
    <xf numFmtId="0" fontId="21" fillId="5" borderId="2" xfId="0" applyFont="1" applyFill="1" applyBorder="1" applyAlignment="1" applyProtection="1">
      <alignment vertical="center" shrinkToFit="1"/>
      <protection hidden="1"/>
    </xf>
    <xf numFmtId="0" fontId="27" fillId="5" borderId="4"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182" fontId="20" fillId="5" borderId="1" xfId="0" applyNumberFormat="1" applyFont="1" applyFill="1" applyBorder="1" applyAlignment="1" applyProtection="1">
      <alignment horizontal="center" vertical="center" shrinkToFit="1"/>
      <protection hidden="1"/>
    </xf>
    <xf numFmtId="182" fontId="20" fillId="5" borderId="7" xfId="0" applyNumberFormat="1" applyFont="1" applyFill="1" applyBorder="1" applyAlignment="1" applyProtection="1">
      <alignment horizontal="center" vertical="center" shrinkToFit="1"/>
      <protection hidden="1"/>
    </xf>
    <xf numFmtId="49" fontId="22" fillId="0" borderId="5" xfId="0" applyNumberFormat="1" applyFont="1" applyFill="1" applyBorder="1" applyAlignment="1" applyProtection="1">
      <alignment vertical="center" shrinkToFit="1"/>
      <protection locked="0"/>
    </xf>
    <xf numFmtId="176" fontId="22" fillId="0" borderId="2" xfId="0" applyNumberFormat="1" applyFont="1" applyFill="1" applyBorder="1" applyAlignment="1" applyProtection="1">
      <alignment horizontal="center" vertical="center" shrinkToFit="1"/>
      <protection locked="0"/>
    </xf>
    <xf numFmtId="184" fontId="26" fillId="2" borderId="1" xfId="0" applyNumberFormat="1" applyFont="1" applyFill="1" applyBorder="1" applyAlignment="1" applyProtection="1">
      <alignment horizontal="center" vertical="center" shrinkToFit="1"/>
      <protection locked="0"/>
    </xf>
    <xf numFmtId="184" fontId="26" fillId="2" borderId="5" xfId="0" applyNumberFormat="1" applyFont="1" applyFill="1" applyBorder="1" applyAlignment="1" applyProtection="1">
      <alignment horizontal="center" vertical="center" shrinkToFit="1"/>
      <protection locked="0"/>
    </xf>
    <xf numFmtId="0" fontId="28" fillId="2" borderId="1"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vertical="center" shrinkToFit="1"/>
      <protection locked="0" hidden="1"/>
    </xf>
    <xf numFmtId="0" fontId="20" fillId="5" borderId="9" xfId="0" applyFont="1" applyFill="1" applyBorder="1" applyAlignment="1" applyProtection="1">
      <alignment horizontal="center" vertical="center" wrapText="1"/>
      <protection hidden="1"/>
    </xf>
    <xf numFmtId="182" fontId="22" fillId="0" borderId="1" xfId="0" applyNumberFormat="1" applyFont="1" applyBorder="1" applyAlignment="1" applyProtection="1">
      <alignment horizontal="center" vertical="center" shrinkToFit="1"/>
      <protection locked="0"/>
    </xf>
    <xf numFmtId="182" fontId="22" fillId="0" borderId="5" xfId="0" applyNumberFormat="1" applyFont="1" applyBorder="1" applyAlignment="1" applyProtection="1">
      <alignment horizontal="center" vertical="center" shrinkToFit="1"/>
      <protection locked="0"/>
    </xf>
    <xf numFmtId="179" fontId="28" fillId="2" borderId="2" xfId="0" applyNumberFormat="1" applyFont="1" applyFill="1" applyBorder="1" applyAlignment="1" applyProtection="1">
      <alignment horizontal="center" vertical="center"/>
      <protection locked="0"/>
    </xf>
    <xf numFmtId="182" fontId="4" fillId="0" borderId="1" xfId="0" applyNumberFormat="1" applyFont="1" applyBorder="1" applyAlignment="1" applyProtection="1">
      <alignment horizontal="center" vertical="center" shrinkToFit="1"/>
      <protection locked="0"/>
    </xf>
    <xf numFmtId="182" fontId="4" fillId="0" borderId="5" xfId="0" applyNumberFormat="1" applyFont="1" applyBorder="1" applyAlignment="1" applyProtection="1">
      <alignment horizontal="center" vertical="center" shrinkToFit="1"/>
      <protection locked="0"/>
    </xf>
    <xf numFmtId="183" fontId="22" fillId="0" borderId="1" xfId="0" applyNumberFormat="1" applyFont="1" applyFill="1" applyBorder="1" applyAlignment="1" applyProtection="1">
      <alignment horizontal="center" vertical="center" shrinkToFit="1"/>
      <protection locked="0"/>
    </xf>
    <xf numFmtId="183" fontId="22" fillId="0" borderId="7" xfId="0" applyNumberFormat="1" applyFont="1" applyFill="1" applyBorder="1" applyAlignment="1" applyProtection="1">
      <alignment horizontal="center" vertical="center" shrinkToFit="1"/>
      <protection locked="0"/>
    </xf>
    <xf numFmtId="183" fontId="22" fillId="0" borderId="5" xfId="0" applyNumberFormat="1" applyFont="1" applyFill="1" applyBorder="1" applyAlignment="1" applyProtection="1">
      <alignment horizontal="center" vertical="center" shrinkToFit="1"/>
      <protection locked="0"/>
    </xf>
    <xf numFmtId="183" fontId="22" fillId="0" borderId="2" xfId="0" applyNumberFormat="1" applyFont="1" applyFill="1" applyBorder="1" applyAlignment="1" applyProtection="1">
      <alignment horizontal="center" vertical="center" shrinkToFit="1"/>
      <protection locked="0"/>
    </xf>
    <xf numFmtId="182" fontId="22" fillId="0" borderId="7" xfId="0" applyNumberFormat="1" applyFont="1" applyFill="1" applyBorder="1" applyAlignment="1" applyProtection="1">
      <alignment horizontal="center" vertical="center" shrinkToFit="1"/>
      <protection locked="0"/>
    </xf>
    <xf numFmtId="182" fontId="22" fillId="0" borderId="5" xfId="0" applyNumberFormat="1"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hidden="1"/>
    </xf>
    <xf numFmtId="0" fontId="21" fillId="5" borderId="11" xfId="0" applyFont="1" applyFill="1" applyBorder="1" applyAlignment="1" applyProtection="1">
      <alignment horizontal="center" vertical="center" shrinkToFit="1"/>
      <protection hidden="1"/>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182" fontId="20" fillId="5" borderId="2" xfId="0" applyNumberFormat="1" applyFont="1" applyFill="1" applyBorder="1" applyAlignment="1" applyProtection="1">
      <alignment horizontal="center" vertical="center" shrinkToFit="1"/>
      <protection hidden="1"/>
    </xf>
    <xf numFmtId="182" fontId="8" fillId="2" borderId="2" xfId="0" applyNumberFormat="1" applyFont="1" applyFill="1" applyBorder="1" applyAlignment="1" applyProtection="1">
      <alignment horizontal="center" vertical="center"/>
      <protection locked="0" hidden="1"/>
    </xf>
    <xf numFmtId="0" fontId="27" fillId="5" borderId="9" xfId="0" applyFont="1" applyFill="1" applyBorder="1" applyAlignment="1" applyProtection="1">
      <alignment horizontal="center" vertical="center" wrapText="1"/>
      <protection hidden="1"/>
    </xf>
    <xf numFmtId="0" fontId="27" fillId="5" borderId="10" xfId="0" applyFont="1" applyFill="1" applyBorder="1" applyAlignment="1" applyProtection="1">
      <alignment horizontal="center" vertical="center" wrapText="1"/>
      <protection hidden="1"/>
    </xf>
    <xf numFmtId="182" fontId="0" fillId="5" borderId="1" xfId="0" applyNumberFormat="1" applyFont="1" applyFill="1" applyBorder="1" applyAlignment="1" applyProtection="1">
      <alignment horizontal="center" vertical="center"/>
      <protection hidden="1"/>
    </xf>
    <xf numFmtId="182" fontId="0" fillId="5" borderId="7" xfId="0" applyNumberFormat="1" applyFont="1" applyFill="1" applyBorder="1" applyAlignment="1" applyProtection="1">
      <alignment horizontal="center" vertical="center"/>
      <protection hidden="1"/>
    </xf>
    <xf numFmtId="0" fontId="27" fillId="5" borderId="4" xfId="0" applyFont="1" applyFill="1" applyBorder="1" applyAlignment="1" applyProtection="1">
      <alignment horizontal="center" vertical="center" wrapText="1" shrinkToFit="1"/>
      <protection hidden="1"/>
    </xf>
    <xf numFmtId="0" fontId="27" fillId="5" borderId="8" xfId="0" applyFont="1" applyFill="1" applyBorder="1" applyAlignment="1" applyProtection="1">
      <alignment horizontal="center" vertical="center" wrapText="1" shrinkToFit="1"/>
      <protection hidden="1"/>
    </xf>
    <xf numFmtId="0" fontId="27" fillId="5" borderId="1"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5" xfId="0" applyFont="1" applyFill="1" applyBorder="1" applyAlignment="1" applyProtection="1">
      <alignment horizontal="center" vertical="center" wrapText="1"/>
      <protection hidden="1"/>
    </xf>
    <xf numFmtId="0" fontId="27" fillId="5" borderId="13" xfId="0" applyFont="1" applyFill="1" applyBorder="1" applyAlignment="1" applyProtection="1">
      <alignment horizontal="center" vertical="center" wrapText="1" shrinkToFit="1"/>
      <protection hidden="1"/>
    </xf>
    <xf numFmtId="0" fontId="27" fillId="5" borderId="14" xfId="0" applyFont="1" applyFill="1" applyBorder="1" applyAlignment="1" applyProtection="1">
      <alignment horizontal="center" vertical="center" wrapText="1" shrinkToFit="1"/>
      <protection hidden="1"/>
    </xf>
    <xf numFmtId="182" fontId="20" fillId="5" borderId="2" xfId="0" applyNumberFormat="1" applyFont="1" applyFill="1" applyBorder="1" applyAlignment="1" applyProtection="1">
      <alignment horizontal="center" vertical="center"/>
      <protection hidden="1"/>
    </xf>
    <xf numFmtId="0" fontId="27" fillId="5" borderId="9" xfId="0" applyFont="1" applyFill="1" applyBorder="1" applyAlignment="1" applyProtection="1">
      <alignment horizontal="center" vertical="center" wrapText="1" shrinkToFit="1"/>
      <protection hidden="1"/>
    </xf>
    <xf numFmtId="0" fontId="27" fillId="5" borderId="10" xfId="0" applyFont="1" applyFill="1" applyBorder="1" applyAlignment="1" applyProtection="1">
      <alignment horizontal="center" vertical="center" wrapText="1" shrinkToFit="1"/>
      <protection hidden="1"/>
    </xf>
    <xf numFmtId="0" fontId="29" fillId="5" borderId="2" xfId="0" applyFont="1" applyFill="1" applyBorder="1" applyAlignment="1" applyProtection="1">
      <alignment horizontal="center" vertical="center" shrinkToFit="1"/>
      <protection hidden="1"/>
    </xf>
    <xf numFmtId="0" fontId="29" fillId="5" borderId="2" xfId="0" applyFont="1" applyFill="1" applyBorder="1" applyAlignment="1" applyProtection="1">
      <alignment horizontal="center" vertical="center" wrapText="1" shrinkToFit="1"/>
      <protection hidden="1"/>
    </xf>
    <xf numFmtId="182" fontId="20" fillId="5" borderId="1" xfId="0" applyNumberFormat="1" applyFont="1" applyFill="1" applyBorder="1" applyAlignment="1" applyProtection="1">
      <alignment horizontal="center" vertical="center"/>
      <protection hidden="1"/>
    </xf>
    <xf numFmtId="182" fontId="20" fillId="5" borderId="5" xfId="0" applyNumberFormat="1" applyFont="1" applyFill="1" applyBorder="1" applyAlignment="1" applyProtection="1">
      <alignment horizontal="center" vertical="center"/>
      <protection hidden="1"/>
    </xf>
    <xf numFmtId="0" fontId="29" fillId="5" borderId="1" xfId="0" applyFont="1" applyFill="1" applyBorder="1" applyAlignment="1" applyProtection="1">
      <alignment horizontal="center" vertical="center" shrinkToFit="1"/>
      <protection hidden="1"/>
    </xf>
    <xf numFmtId="0" fontId="29" fillId="5" borderId="5" xfId="0" applyFont="1" applyFill="1" applyBorder="1" applyAlignment="1" applyProtection="1">
      <alignment horizontal="center" vertical="center" shrinkToFit="1"/>
      <protection hidden="1"/>
    </xf>
    <xf numFmtId="0" fontId="27" fillId="5" borderId="2" xfId="0" applyFont="1" applyFill="1" applyBorder="1" applyAlignment="1" applyProtection="1">
      <alignment horizontal="center" vertical="center" wrapText="1" shrinkToFit="1"/>
      <protection hidden="1"/>
    </xf>
    <xf numFmtId="179" fontId="0" fillId="5" borderId="1" xfId="0" applyNumberFormat="1" applyFont="1" applyFill="1" applyBorder="1" applyAlignment="1" applyProtection="1">
      <alignment horizontal="center" vertical="center"/>
      <protection hidden="1"/>
    </xf>
    <xf numFmtId="179" fontId="0" fillId="5" borderId="7" xfId="0" applyNumberFormat="1" applyFont="1" applyFill="1" applyBorder="1" applyAlignment="1" applyProtection="1">
      <alignment horizontal="center" vertical="center"/>
      <protection hidden="1"/>
    </xf>
    <xf numFmtId="179" fontId="0" fillId="5" borderId="5" xfId="0" applyNumberFormat="1" applyFont="1" applyFill="1" applyBorder="1" applyAlignment="1" applyProtection="1">
      <alignment horizontal="center" vertical="center"/>
      <protection hidden="1"/>
    </xf>
    <xf numFmtId="0" fontId="30" fillId="5" borderId="1" xfId="0" applyFont="1" applyFill="1" applyBorder="1" applyAlignment="1" applyProtection="1">
      <alignment horizontal="left" vertical="center" wrapText="1"/>
      <protection hidden="1"/>
    </xf>
    <xf numFmtId="0" fontId="30" fillId="5" borderId="7" xfId="0" applyFont="1" applyFill="1" applyBorder="1" applyAlignment="1" applyProtection="1">
      <alignment horizontal="left" vertical="center" wrapText="1"/>
      <protection hidden="1"/>
    </xf>
    <xf numFmtId="182" fontId="0" fillId="5" borderId="5" xfId="0" applyNumberFormat="1" applyFont="1" applyFill="1" applyBorder="1" applyAlignment="1" applyProtection="1">
      <alignment horizontal="center" vertical="center"/>
      <protection hidden="1"/>
    </xf>
    <xf numFmtId="0" fontId="29" fillId="5" borderId="2" xfId="0" applyFont="1" applyFill="1" applyBorder="1" applyAlignment="1" applyProtection="1">
      <alignment horizontal="center" vertical="center" wrapText="1"/>
      <protection hidden="1"/>
    </xf>
    <xf numFmtId="182" fontId="31" fillId="5" borderId="2" xfId="0" applyNumberFormat="1" applyFont="1" applyFill="1" applyBorder="1" applyAlignment="1" applyProtection="1">
      <alignment horizontal="center" vertical="center" wrapText="1"/>
      <protection hidden="1"/>
    </xf>
    <xf numFmtId="0" fontId="29" fillId="5" borderId="1" xfId="0" applyFont="1" applyFill="1" applyBorder="1" applyAlignment="1" applyProtection="1">
      <alignment horizontal="center" vertical="center" wrapText="1"/>
      <protection hidden="1"/>
    </xf>
    <xf numFmtId="0" fontId="29" fillId="5" borderId="5" xfId="0" applyFont="1" applyFill="1" applyBorder="1" applyAlignment="1" applyProtection="1">
      <alignment horizontal="center" vertical="center" wrapText="1"/>
      <protection hidden="1"/>
    </xf>
    <xf numFmtId="182" fontId="31" fillId="5" borderId="1" xfId="0" applyNumberFormat="1" applyFont="1" applyFill="1" applyBorder="1" applyAlignment="1" applyProtection="1">
      <alignment horizontal="center" vertical="center" wrapText="1"/>
      <protection hidden="1"/>
    </xf>
    <xf numFmtId="182" fontId="31" fillId="5" borderId="5" xfId="0" applyNumberFormat="1" applyFont="1" applyFill="1" applyBorder="1" applyAlignment="1" applyProtection="1">
      <alignment horizontal="center" vertical="center" wrapText="1"/>
      <protection hidden="1"/>
    </xf>
    <xf numFmtId="183" fontId="29" fillId="5" borderId="1" xfId="0" applyNumberFormat="1" applyFont="1" applyFill="1" applyBorder="1" applyAlignment="1" applyProtection="1">
      <alignment horizontal="center" vertical="center" wrapText="1"/>
      <protection hidden="1"/>
    </xf>
    <xf numFmtId="183" fontId="29" fillId="5" borderId="5" xfId="0" applyNumberFormat="1" applyFont="1" applyFill="1" applyBorder="1" applyAlignment="1" applyProtection="1">
      <alignment horizontal="center" vertical="center" wrapText="1"/>
      <protection hidden="1"/>
    </xf>
    <xf numFmtId="0" fontId="30" fillId="5" borderId="5" xfId="0" applyFont="1" applyFill="1" applyBorder="1" applyAlignment="1" applyProtection="1">
      <alignment horizontal="left" vertical="center" wrapText="1"/>
      <protection hidden="1"/>
    </xf>
    <xf numFmtId="0" fontId="0" fillId="3" borderId="0" xfId="0" applyFill="1" applyBorder="1" applyAlignment="1" applyProtection="1">
      <alignment vertical="center" shrinkToFit="1"/>
      <protection hidden="1"/>
    </xf>
    <xf numFmtId="0" fontId="0" fillId="0" borderId="5" xfId="0" applyFill="1" applyBorder="1" applyProtection="1">
      <alignment vertical="center"/>
      <protection hidden="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李格非" xfId="49"/>
    <cellStyle name="常规_中南财经政法大学专业技术岗位晋升聘用申报表" xfId="50"/>
    <cellStyle name="常规 2" xfId="51"/>
  </cellStyles>
  <tableStyles count="0" defaultTableStyle="TableStyleMedium9" defaultPivotStyle="PivotStyleLight16"/>
  <colors>
    <mruColors>
      <color rgb="00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eetMetadata" Target="metadata.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G216"/>
  <sheetViews>
    <sheetView tabSelected="1" workbookViewId="0">
      <selection activeCell="H9" sqref="H9:K9"/>
    </sheetView>
  </sheetViews>
  <sheetFormatPr defaultColWidth="9" defaultRowHeight="14.25"/>
  <cols>
    <col min="1" max="1" width="11.125" style="23" customWidth="1"/>
    <col min="2" max="2" width="8.75" style="24" customWidth="1"/>
    <col min="3" max="14" width="8.75" style="21" customWidth="1"/>
    <col min="15" max="15" width="8.75" style="25" customWidth="1"/>
    <col min="16" max="17" width="14.5" style="26" hidden="1" customWidth="1"/>
    <col min="18" max="18" width="14.5" style="27" hidden="1" customWidth="1"/>
    <col min="19" max="19" width="14.5" style="26" hidden="1" customWidth="1"/>
    <col min="20" max="21" width="14.5" style="25" hidden="1" customWidth="1"/>
    <col min="22" max="22" width="9" style="28" hidden="1" customWidth="1"/>
    <col min="23" max="23" width="9" style="29" hidden="1" customWidth="1"/>
    <col min="24" max="25" width="9" style="29" customWidth="1"/>
    <col min="26" max="45" width="9" style="29"/>
    <col min="46" max="56" width="9" style="23"/>
    <col min="57" max="57" width="9" style="24"/>
    <col min="58" max="16384" width="9" style="21"/>
  </cols>
  <sheetData>
    <row r="1" ht="30" customHeight="1" spans="1:45">
      <c r="A1" s="30"/>
      <c r="B1" s="31"/>
      <c r="C1" s="31"/>
      <c r="D1" s="31"/>
      <c r="E1" s="31"/>
      <c r="F1" s="31"/>
      <c r="G1" s="31"/>
      <c r="H1" s="31"/>
      <c r="I1" s="31"/>
      <c r="J1" s="31"/>
      <c r="K1" s="31"/>
      <c r="L1" s="31"/>
      <c r="M1" s="31"/>
      <c r="N1" s="31"/>
      <c r="O1" s="106"/>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ht="23" customHeight="1" spans="1:45">
      <c r="A2" s="30"/>
      <c r="B2" s="31"/>
      <c r="C2" s="31"/>
      <c r="D2" s="31"/>
      <c r="E2" s="31"/>
      <c r="F2" s="31"/>
      <c r="G2" s="31"/>
      <c r="H2" s="31"/>
      <c r="I2" s="31"/>
      <c r="J2" s="31"/>
      <c r="K2" s="31"/>
      <c r="L2" s="31"/>
      <c r="M2" s="31"/>
      <c r="N2" s="31"/>
      <c r="O2" s="106"/>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row>
    <row r="3" ht="79" customHeight="1" spans="1:45">
      <c r="A3" s="30"/>
      <c r="B3" s="32" t="s">
        <v>0</v>
      </c>
      <c r="C3" s="32"/>
      <c r="D3" s="32"/>
      <c r="E3" s="32"/>
      <c r="F3" s="32"/>
      <c r="G3" s="32"/>
      <c r="H3" s="32"/>
      <c r="I3" s="32"/>
      <c r="J3" s="32"/>
      <c r="K3" s="32"/>
      <c r="L3" s="32"/>
      <c r="M3" s="32"/>
      <c r="N3" s="32"/>
      <c r="O3" s="32"/>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row>
    <row r="4" s="21" customFormat="1" ht="30.95" customHeight="1" spans="1:59">
      <c r="A4" s="30"/>
      <c r="B4" s="32"/>
      <c r="C4" s="32"/>
      <c r="D4" s="32"/>
      <c r="E4" s="32"/>
      <c r="F4" s="32"/>
      <c r="G4" s="32"/>
      <c r="H4" s="33">
        <f ca="1">YEAR(TODAY())</f>
        <v>2025</v>
      </c>
      <c r="I4" s="107" t="s">
        <v>1</v>
      </c>
      <c r="J4" s="32"/>
      <c r="K4" s="32"/>
      <c r="L4" s="32"/>
      <c r="M4" s="32"/>
      <c r="N4" s="32"/>
      <c r="O4" s="32"/>
      <c r="P4" s="26"/>
      <c r="Q4" s="26"/>
      <c r="R4" s="27"/>
      <c r="S4" s="26"/>
      <c r="T4" s="25"/>
      <c r="U4" s="25"/>
      <c r="V4" s="25"/>
      <c r="W4" s="25"/>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23"/>
      <c r="AW4" s="23"/>
      <c r="AX4" s="23"/>
      <c r="AY4" s="23"/>
      <c r="AZ4" s="23"/>
      <c r="BA4" s="23"/>
      <c r="BB4" s="23"/>
      <c r="BC4" s="23"/>
      <c r="BD4" s="23"/>
      <c r="BE4" s="23"/>
      <c r="BF4" s="23"/>
      <c r="BG4" s="24"/>
    </row>
    <row r="5" ht="8" customHeight="1" spans="1:45">
      <c r="A5" s="30"/>
      <c r="B5" s="34"/>
      <c r="C5" s="35"/>
      <c r="D5" s="35"/>
      <c r="E5" s="35"/>
      <c r="F5" s="35"/>
      <c r="G5" s="35"/>
      <c r="H5" s="35"/>
      <c r="I5" s="35"/>
      <c r="J5" s="35"/>
      <c r="K5" s="35"/>
      <c r="L5" s="35"/>
      <c r="M5" s="35"/>
      <c r="N5" s="35"/>
      <c r="O5" s="106"/>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row>
    <row r="6" ht="15" customHeight="1" spans="1:45">
      <c r="A6" s="30"/>
      <c r="B6" s="34"/>
      <c r="C6" s="35"/>
      <c r="D6" s="35"/>
      <c r="E6" s="35"/>
      <c r="F6" s="35"/>
      <c r="G6" s="35"/>
      <c r="H6" s="35"/>
      <c r="I6" s="35"/>
      <c r="J6" s="35"/>
      <c r="K6" s="35"/>
      <c r="L6" s="35"/>
      <c r="M6" s="35"/>
      <c r="N6" s="35"/>
      <c r="O6" s="106"/>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row>
    <row r="7" ht="15" customHeight="1" spans="1:45">
      <c r="A7" s="30"/>
      <c r="B7" s="34"/>
      <c r="C7" s="35"/>
      <c r="D7" s="35"/>
      <c r="E7" s="35"/>
      <c r="F7" s="35"/>
      <c r="G7" s="35"/>
      <c r="H7" s="35"/>
      <c r="I7" s="35"/>
      <c r="J7" s="35"/>
      <c r="K7" s="35"/>
      <c r="L7" s="35"/>
      <c r="M7" s="35"/>
      <c r="N7" s="35"/>
      <c r="O7" s="106"/>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row>
    <row r="8" ht="15" customHeight="1" spans="1:45">
      <c r="A8" s="30"/>
      <c r="B8" s="34"/>
      <c r="C8" s="35"/>
      <c r="D8" s="35"/>
      <c r="E8" s="35"/>
      <c r="F8" s="35"/>
      <c r="G8" s="35"/>
      <c r="H8" s="35"/>
      <c r="I8" s="35"/>
      <c r="J8" s="35"/>
      <c r="K8" s="35"/>
      <c r="L8" s="35"/>
      <c r="M8" s="35"/>
      <c r="N8" s="35"/>
      <c r="O8" s="106"/>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row>
    <row r="9" ht="38" customHeight="1" spans="1:45">
      <c r="A9" s="30"/>
      <c r="B9" s="34"/>
      <c r="C9" s="34"/>
      <c r="D9" s="36" t="s">
        <v>2</v>
      </c>
      <c r="E9" s="36"/>
      <c r="F9" s="36"/>
      <c r="G9" s="36"/>
      <c r="H9" s="37"/>
      <c r="I9" s="37"/>
      <c r="J9" s="37"/>
      <c r="K9" s="37"/>
      <c r="L9" s="34"/>
      <c r="M9" s="34"/>
      <c r="N9" s="34"/>
      <c r="O9" s="108"/>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row>
    <row r="10" s="21" customFormat="1" ht="30" customHeight="1" spans="1:59">
      <c r="A10" s="30"/>
      <c r="B10" s="34"/>
      <c r="C10" s="34"/>
      <c r="D10" s="36" t="s">
        <v>3</v>
      </c>
      <c r="E10" s="36"/>
      <c r="F10" s="36"/>
      <c r="G10" s="36"/>
      <c r="H10" s="37"/>
      <c r="I10" s="37"/>
      <c r="J10" s="37"/>
      <c r="K10" s="37"/>
      <c r="L10" s="34"/>
      <c r="M10" s="34"/>
      <c r="N10" s="34"/>
      <c r="O10" s="108"/>
      <c r="P10" s="26"/>
      <c r="Q10" s="26"/>
      <c r="R10" s="27"/>
      <c r="S10" s="26"/>
      <c r="T10" s="25"/>
      <c r="U10" s="25"/>
      <c r="V10" s="25"/>
      <c r="W10" s="25"/>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23"/>
      <c r="AW10" s="23"/>
      <c r="AX10" s="23"/>
      <c r="AY10" s="23"/>
      <c r="AZ10" s="23"/>
      <c r="BA10" s="23"/>
      <c r="BB10" s="23"/>
      <c r="BC10" s="23"/>
      <c r="BD10" s="23"/>
      <c r="BE10" s="23"/>
      <c r="BF10" s="23"/>
      <c r="BG10" s="24"/>
    </row>
    <row r="11" ht="38" customHeight="1" spans="1:45">
      <c r="A11" s="30"/>
      <c r="B11" s="34"/>
      <c r="C11" s="34"/>
      <c r="D11" s="36" t="s">
        <v>4</v>
      </c>
      <c r="E11" s="36"/>
      <c r="F11" s="36"/>
      <c r="G11" s="36"/>
      <c r="H11" s="37"/>
      <c r="I11" s="37"/>
      <c r="J11" s="37"/>
      <c r="K11" s="37"/>
      <c r="L11" s="34"/>
      <c r="M11" s="34"/>
      <c r="N11" s="34"/>
      <c r="O11" s="108"/>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row>
    <row r="12" ht="38" customHeight="1" spans="1:45">
      <c r="A12" s="30"/>
      <c r="B12" s="34"/>
      <c r="C12" s="34"/>
      <c r="D12" s="38" t="s">
        <v>5</v>
      </c>
      <c r="E12" s="38"/>
      <c r="F12" s="38"/>
      <c r="G12" s="38"/>
      <c r="H12" s="37"/>
      <c r="I12" s="37"/>
      <c r="J12" s="37"/>
      <c r="K12" s="37"/>
      <c r="L12" s="34"/>
      <c r="M12" s="34"/>
      <c r="N12" s="34"/>
      <c r="O12" s="108"/>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row>
    <row r="13" ht="38" customHeight="1" spans="1:45">
      <c r="A13" s="30"/>
      <c r="B13" s="34"/>
      <c r="C13" s="34"/>
      <c r="D13" s="38" t="s">
        <v>6</v>
      </c>
      <c r="E13" s="38"/>
      <c r="F13" s="38"/>
      <c r="G13" s="38"/>
      <c r="H13" s="37"/>
      <c r="I13" s="37"/>
      <c r="J13" s="37"/>
      <c r="K13" s="37"/>
      <c r="L13" s="34"/>
      <c r="M13" s="34"/>
      <c r="N13" s="34"/>
      <c r="O13" s="108"/>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row>
    <row r="14" ht="38" customHeight="1" spans="1:45">
      <c r="A14" s="30"/>
      <c r="B14" s="34"/>
      <c r="C14" s="34"/>
      <c r="D14" s="36" t="s">
        <v>7</v>
      </c>
      <c r="E14" s="36"/>
      <c r="F14" s="36"/>
      <c r="G14" s="36"/>
      <c r="H14" s="39"/>
      <c r="I14" s="39"/>
      <c r="J14" s="39"/>
      <c r="K14" s="39"/>
      <c r="L14" s="34"/>
      <c r="M14" s="34"/>
      <c r="N14" s="34"/>
      <c r="O14" s="108"/>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row>
    <row r="15" ht="30" customHeight="1" spans="1:45">
      <c r="A15" s="30"/>
      <c r="B15" s="34"/>
      <c r="C15" s="34"/>
      <c r="D15" s="40"/>
      <c r="E15" s="40"/>
      <c r="F15" s="40"/>
      <c r="G15" s="41"/>
      <c r="H15" s="41"/>
      <c r="I15" s="41"/>
      <c r="J15" s="109"/>
      <c r="K15" s="110"/>
      <c r="L15" s="110"/>
      <c r="M15" s="34"/>
      <c r="N15" s="34"/>
      <c r="O15" s="108"/>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row>
    <row r="16" ht="21" customHeight="1" spans="1:45">
      <c r="A16" s="30"/>
      <c r="B16" s="42"/>
      <c r="C16" s="42"/>
      <c r="D16" s="42"/>
      <c r="E16" s="42"/>
      <c r="F16" s="42"/>
      <c r="G16" s="42"/>
      <c r="H16" s="42"/>
      <c r="I16" s="42"/>
      <c r="J16" s="42"/>
      <c r="K16" s="42"/>
      <c r="L16" s="42"/>
      <c r="M16" s="42"/>
      <c r="N16" s="42"/>
      <c r="O16" s="42"/>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row>
    <row r="17" ht="21" customHeight="1" spans="1:45">
      <c r="A17" s="30"/>
      <c r="B17" s="42"/>
      <c r="C17" s="42"/>
      <c r="D17" s="42"/>
      <c r="E17" s="42"/>
      <c r="F17" s="42"/>
      <c r="G17" s="42"/>
      <c r="H17" s="42"/>
      <c r="I17" s="42"/>
      <c r="J17" s="42"/>
      <c r="K17" s="42"/>
      <c r="L17" s="42"/>
      <c r="M17" s="42"/>
      <c r="N17" s="42"/>
      <c r="O17" s="42"/>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row>
    <row r="18" ht="21" customHeight="1" spans="1:45">
      <c r="A18" s="30"/>
      <c r="B18" s="42" t="s">
        <v>8</v>
      </c>
      <c r="C18" s="42"/>
      <c r="D18" s="42"/>
      <c r="E18" s="42"/>
      <c r="F18" s="42"/>
      <c r="G18" s="42"/>
      <c r="H18" s="42"/>
      <c r="I18" s="42"/>
      <c r="J18" s="42"/>
      <c r="K18" s="42"/>
      <c r="L18" s="42"/>
      <c r="M18" s="42"/>
      <c r="N18" s="42"/>
      <c r="O18" s="42"/>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row>
    <row r="19" ht="15" customHeight="1" spans="1:45">
      <c r="A19" s="30"/>
      <c r="B19" s="43"/>
      <c r="C19" s="44"/>
      <c r="D19" s="44"/>
      <c r="E19" s="43"/>
      <c r="F19" s="45"/>
      <c r="G19" s="43"/>
      <c r="H19" s="46"/>
      <c r="I19" s="46"/>
      <c r="J19" s="111"/>
      <c r="K19" s="112"/>
      <c r="L19" s="112"/>
      <c r="M19" s="113"/>
      <c r="N19" s="113"/>
      <c r="O19" s="114"/>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row>
    <row r="20" ht="30" customHeight="1" spans="1:45">
      <c r="A20" s="30"/>
      <c r="B20" s="47"/>
      <c r="C20" s="47"/>
      <c r="D20" s="47"/>
      <c r="E20" s="47"/>
      <c r="F20" s="47"/>
      <c r="G20" s="47"/>
      <c r="H20" s="47"/>
      <c r="I20" s="47"/>
      <c r="J20" s="47"/>
      <c r="K20" s="47"/>
      <c r="L20" s="47"/>
      <c r="M20" s="47"/>
      <c r="N20" s="47"/>
      <c r="O20" s="47"/>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row>
    <row r="21" ht="30" customHeight="1" spans="1:45">
      <c r="A21" s="30"/>
      <c r="B21" s="47"/>
      <c r="C21" s="47"/>
      <c r="D21" s="47"/>
      <c r="E21" s="47"/>
      <c r="F21" s="47"/>
      <c r="G21" s="47"/>
      <c r="H21" s="47"/>
      <c r="I21" s="47"/>
      <c r="J21" s="47"/>
      <c r="K21" s="47"/>
      <c r="L21" s="47"/>
      <c r="M21" s="47"/>
      <c r="N21" s="47"/>
      <c r="O21" s="47"/>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row>
    <row r="22" ht="23" customHeight="1" spans="1:45">
      <c r="A22" s="30"/>
      <c r="B22" s="48" t="s">
        <v>9</v>
      </c>
      <c r="C22" s="48"/>
      <c r="D22" s="48"/>
      <c r="E22" s="48"/>
      <c r="F22" s="48"/>
      <c r="G22" s="48"/>
      <c r="H22" s="48"/>
      <c r="I22" s="48"/>
      <c r="J22" s="48"/>
      <c r="K22" s="48"/>
      <c r="L22" s="48"/>
      <c r="M22" s="48"/>
      <c r="N22" s="48"/>
      <c r="O22" s="48"/>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row>
    <row r="23" ht="79" customHeight="1" spans="1:45">
      <c r="A23" s="30"/>
      <c r="B23" s="47"/>
      <c r="C23" s="49" t="s">
        <v>10</v>
      </c>
      <c r="D23" s="49"/>
      <c r="E23" s="49"/>
      <c r="F23" s="49"/>
      <c r="G23" s="49"/>
      <c r="H23" s="49"/>
      <c r="I23" s="49"/>
      <c r="J23" s="49"/>
      <c r="K23" s="49"/>
      <c r="L23" s="49"/>
      <c r="M23" s="49"/>
      <c r="N23" s="49"/>
      <c r="O23" s="47"/>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row>
    <row r="24" ht="31" customHeight="1" spans="1:45">
      <c r="A24" s="30"/>
      <c r="B24" s="47"/>
      <c r="C24" s="49"/>
      <c r="D24" s="49"/>
      <c r="E24" s="49"/>
      <c r="F24" s="49"/>
      <c r="G24" s="49"/>
      <c r="H24" s="49"/>
      <c r="I24" s="49"/>
      <c r="J24" s="49"/>
      <c r="K24" s="49"/>
      <c r="L24" s="49"/>
      <c r="M24" s="49"/>
      <c r="N24" s="49"/>
      <c r="O24" s="47"/>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row>
    <row r="25" ht="8" customHeight="1" spans="1:45">
      <c r="A25" s="30"/>
      <c r="B25" s="47"/>
      <c r="C25" s="49"/>
      <c r="D25" s="49"/>
      <c r="E25" s="49"/>
      <c r="F25" s="49"/>
      <c r="G25" s="49"/>
      <c r="H25" s="49"/>
      <c r="I25" s="49"/>
      <c r="J25" s="49"/>
      <c r="K25" s="49"/>
      <c r="L25" s="49"/>
      <c r="M25" s="49"/>
      <c r="N25" s="49"/>
      <c r="O25" s="47"/>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row>
    <row r="26" ht="15" customHeight="1" spans="1:45">
      <c r="A26" s="30"/>
      <c r="B26" s="47"/>
      <c r="C26" s="49"/>
      <c r="D26" s="49"/>
      <c r="E26" s="49"/>
      <c r="F26" s="49"/>
      <c r="G26" s="49"/>
      <c r="H26" s="49"/>
      <c r="I26" s="49"/>
      <c r="J26" s="49"/>
      <c r="K26" s="49"/>
      <c r="L26" s="49"/>
      <c r="M26" s="49"/>
      <c r="N26" s="49"/>
      <c r="O26" s="47"/>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row>
    <row r="27" ht="15" customHeight="1" spans="1:45">
      <c r="A27" s="30"/>
      <c r="B27" s="47"/>
      <c r="C27" s="49"/>
      <c r="D27" s="49"/>
      <c r="E27" s="49"/>
      <c r="F27" s="49"/>
      <c r="G27" s="49"/>
      <c r="H27" s="49"/>
      <c r="I27" s="49"/>
      <c r="J27" s="49"/>
      <c r="K27" s="49"/>
      <c r="L27" s="49"/>
      <c r="M27" s="49"/>
      <c r="N27" s="49"/>
      <c r="O27" s="47"/>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row>
    <row r="28" ht="38" customHeight="1" spans="1:45">
      <c r="A28" s="30"/>
      <c r="B28" s="48" t="s">
        <v>11</v>
      </c>
      <c r="C28" s="48"/>
      <c r="D28" s="48"/>
      <c r="E28" s="48"/>
      <c r="F28" s="48"/>
      <c r="G28" s="48"/>
      <c r="H28" s="48"/>
      <c r="I28" s="48"/>
      <c r="J28" s="48"/>
      <c r="K28" s="48"/>
      <c r="L28" s="48"/>
      <c r="M28" s="48"/>
      <c r="N28" s="48"/>
      <c r="O28" s="48"/>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row>
    <row r="29" ht="38" customHeight="1" spans="1:45">
      <c r="A29" s="30"/>
      <c r="B29" s="34"/>
      <c r="C29" s="49" t="s">
        <v>12</v>
      </c>
      <c r="D29" s="49"/>
      <c r="E29" s="49"/>
      <c r="F29" s="49"/>
      <c r="G29" s="49"/>
      <c r="H29" s="49"/>
      <c r="I29" s="49"/>
      <c r="J29" s="49"/>
      <c r="K29" s="49"/>
      <c r="L29" s="49"/>
      <c r="M29" s="49"/>
      <c r="N29" s="49"/>
      <c r="O29" s="108"/>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row>
    <row r="30" ht="38" customHeight="1" spans="1:45">
      <c r="A30" s="30"/>
      <c r="B30" s="34"/>
      <c r="C30" s="49"/>
      <c r="D30" s="49"/>
      <c r="E30" s="49"/>
      <c r="F30" s="49"/>
      <c r="G30" s="49"/>
      <c r="H30" s="49"/>
      <c r="I30" s="49"/>
      <c r="J30" s="49"/>
      <c r="K30" s="49"/>
      <c r="L30" s="49"/>
      <c r="M30" s="49"/>
      <c r="N30" s="49"/>
      <c r="O30" s="108"/>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row>
    <row r="31" ht="30" customHeight="1" spans="1:45">
      <c r="A31" s="30"/>
      <c r="B31" s="34"/>
      <c r="C31" s="50" t="s">
        <v>13</v>
      </c>
      <c r="D31" s="50"/>
      <c r="E31" s="50"/>
      <c r="F31" s="50"/>
      <c r="G31" s="50"/>
      <c r="H31" s="50"/>
      <c r="I31" s="50"/>
      <c r="J31" s="50"/>
      <c r="K31" s="50"/>
      <c r="L31" s="50"/>
      <c r="M31" s="50"/>
      <c r="N31" s="50"/>
      <c r="O31" s="108"/>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row>
    <row r="32" ht="43" customHeight="1" spans="1:45">
      <c r="A32" s="30"/>
      <c r="B32" s="42"/>
      <c r="C32" s="50"/>
      <c r="D32" s="50"/>
      <c r="E32" s="50"/>
      <c r="F32" s="50"/>
      <c r="G32" s="50"/>
      <c r="H32" s="50"/>
      <c r="I32" s="50"/>
      <c r="J32" s="50"/>
      <c r="K32" s="50"/>
      <c r="L32" s="50"/>
      <c r="M32" s="50"/>
      <c r="N32" s="50"/>
      <c r="O32" s="42"/>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row>
    <row r="33" ht="35" customHeight="1" spans="1:45">
      <c r="A33" s="30"/>
      <c r="B33" s="42"/>
      <c r="C33" s="42"/>
      <c r="D33" s="42"/>
      <c r="E33" s="42"/>
      <c r="F33" s="42"/>
      <c r="G33" s="42"/>
      <c r="H33" s="42"/>
      <c r="I33" s="42"/>
      <c r="J33" s="42"/>
      <c r="K33" s="42"/>
      <c r="L33" s="42"/>
      <c r="M33" s="42"/>
      <c r="N33" s="42"/>
      <c r="O33" s="42"/>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row>
    <row r="34" ht="37" customHeight="1" spans="1:45">
      <c r="A34" s="30"/>
      <c r="B34" s="42"/>
      <c r="C34" s="42"/>
      <c r="D34" s="42"/>
      <c r="E34" s="42"/>
      <c r="F34" s="42"/>
      <c r="G34" s="42"/>
      <c r="H34" s="42"/>
      <c r="I34" s="42"/>
      <c r="J34" s="42"/>
      <c r="K34" s="42"/>
      <c r="L34" s="42"/>
      <c r="M34" s="42"/>
      <c r="N34" s="42"/>
      <c r="O34" s="42"/>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row>
    <row r="35" ht="15" customHeight="1" spans="1:45">
      <c r="A35" s="30"/>
      <c r="B35" s="43"/>
      <c r="C35" s="44"/>
      <c r="D35" s="44"/>
      <c r="E35" s="43"/>
      <c r="F35" s="45"/>
      <c r="G35" s="43"/>
      <c r="H35" s="46"/>
      <c r="I35" s="46"/>
      <c r="J35" s="111"/>
      <c r="K35" s="112"/>
      <c r="L35" s="112"/>
      <c r="M35" s="113"/>
      <c r="N35" s="113"/>
      <c r="O35" s="114"/>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row>
    <row r="36" ht="28" customHeight="1" spans="1:45">
      <c r="A36" s="30"/>
      <c r="B36" s="51" t="s">
        <v>14</v>
      </c>
      <c r="C36" s="52">
        <f>H11</f>
        <v>0</v>
      </c>
      <c r="D36" s="53"/>
      <c r="E36" s="51" t="s">
        <v>15</v>
      </c>
      <c r="F36" s="54"/>
      <c r="G36" s="55"/>
      <c r="H36" s="56" t="s">
        <v>16</v>
      </c>
      <c r="I36" s="64"/>
      <c r="J36" s="115"/>
      <c r="K36" s="115"/>
      <c r="L36" s="51" t="s">
        <v>17</v>
      </c>
      <c r="M36" s="51"/>
      <c r="N36" s="116"/>
      <c r="O36" s="117"/>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row>
    <row r="37" ht="28" customHeight="1" spans="1:45">
      <c r="A37" s="30"/>
      <c r="B37" s="57" t="s">
        <v>18</v>
      </c>
      <c r="C37" s="57"/>
      <c r="D37" s="54"/>
      <c r="E37" s="58"/>
      <c r="F37" s="57" t="s">
        <v>19</v>
      </c>
      <c r="G37" s="57"/>
      <c r="H37" s="59"/>
      <c r="I37" s="118"/>
      <c r="J37" s="119" t="s">
        <v>20</v>
      </c>
      <c r="K37" s="64"/>
      <c r="L37" s="67"/>
      <c r="M37" s="67"/>
      <c r="N37" s="67"/>
      <c r="O37" s="67"/>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row>
    <row r="38" ht="28" customHeight="1" spans="1:45">
      <c r="A38" s="30"/>
      <c r="B38" s="51" t="s">
        <v>21</v>
      </c>
      <c r="C38" s="51"/>
      <c r="D38" s="60"/>
      <c r="E38" s="61"/>
      <c r="F38" s="61"/>
      <c r="G38" s="61"/>
      <c r="H38" s="62"/>
      <c r="I38" s="63" t="s">
        <v>22</v>
      </c>
      <c r="J38" s="119"/>
      <c r="K38" s="119"/>
      <c r="L38" s="60"/>
      <c r="M38" s="61"/>
      <c r="N38" s="61"/>
      <c r="O38" s="61"/>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row>
    <row r="39" ht="28" customHeight="1" spans="1:45">
      <c r="A39" s="30"/>
      <c r="B39" s="63" t="s">
        <v>23</v>
      </c>
      <c r="C39" s="64"/>
      <c r="D39" s="60"/>
      <c r="E39" s="61"/>
      <c r="F39" s="61"/>
      <c r="G39" s="61"/>
      <c r="H39" s="62"/>
      <c r="I39" s="63" t="s">
        <v>24</v>
      </c>
      <c r="J39" s="119"/>
      <c r="K39" s="64"/>
      <c r="L39" s="120"/>
      <c r="M39" s="120"/>
      <c r="N39" s="120"/>
      <c r="O39" s="121"/>
      <c r="P39" s="122" t="s">
        <v>25</v>
      </c>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row>
    <row r="40" ht="28" customHeight="1" spans="1:45">
      <c r="A40" s="30"/>
      <c r="B40" s="65" t="s">
        <v>26</v>
      </c>
      <c r="C40" s="66"/>
      <c r="D40" s="67"/>
      <c r="E40" s="67"/>
      <c r="F40" s="57" t="s">
        <v>27</v>
      </c>
      <c r="G40" s="57"/>
      <c r="H40" s="60"/>
      <c r="I40" s="62"/>
      <c r="J40" s="56" t="s">
        <v>28</v>
      </c>
      <c r="K40" s="64"/>
      <c r="L40" s="123"/>
      <c r="M40" s="124"/>
      <c r="N40" s="124"/>
      <c r="O40" s="125"/>
      <c r="P40" s="122" t="str">
        <f>IF(D40="高校教师系列","满足","不满足")</f>
        <v>不满足</v>
      </c>
      <c r="R40" s="26"/>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row>
    <row r="41" ht="28" customHeight="1" spans="1:45">
      <c r="A41" s="30"/>
      <c r="B41" s="68" t="s">
        <v>29</v>
      </c>
      <c r="C41" s="69"/>
      <c r="D41" s="70" t="str">
        <f ca="1">CONCATENATE(YEAR(TODAY())-4,"年度")</f>
        <v>2021年度</v>
      </c>
      <c r="E41" s="71"/>
      <c r="F41" s="70" t="str">
        <f ca="1">CONCATENATE(YEAR(TODAY())-3,"年度")</f>
        <v>2022年度</v>
      </c>
      <c r="G41" s="71"/>
      <c r="H41" s="70" t="str">
        <f ca="1">CONCATENATE(YEAR(TODAY())-2,"年度")</f>
        <v>2023年度</v>
      </c>
      <c r="I41" s="71"/>
      <c r="J41" s="70" t="str">
        <f ca="1">CONCATENATE(YEAR(TODAY())-1,"年度")</f>
        <v>2024年度</v>
      </c>
      <c r="K41" s="71"/>
      <c r="L41" s="70" t="str">
        <f ca="1">CONCATENATE(YEAR(TODAY())-0,"年度")</f>
        <v>2025年度</v>
      </c>
      <c r="M41" s="71"/>
      <c r="N41" s="70" t="s">
        <v>30</v>
      </c>
      <c r="O41" s="71"/>
      <c r="P41" s="27" t="s">
        <v>31</v>
      </c>
      <c r="Q41" s="122" t="s">
        <v>32</v>
      </c>
      <c r="R41" s="26"/>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row>
    <row r="42" ht="28" customHeight="1" spans="1:45">
      <c r="A42" s="30"/>
      <c r="B42" s="72"/>
      <c r="C42" s="73"/>
      <c r="D42" s="74"/>
      <c r="E42" s="75"/>
      <c r="F42" s="74"/>
      <c r="G42" s="75"/>
      <c r="H42" s="74"/>
      <c r="I42" s="75"/>
      <c r="J42" s="74"/>
      <c r="K42" s="75"/>
      <c r="L42" s="74"/>
      <c r="M42" s="75"/>
      <c r="N42" s="70">
        <f>SUM(D42:M42)</f>
        <v>0</v>
      </c>
      <c r="O42" s="71"/>
      <c r="P42" s="27" t="str">
        <f>IF(N42&gt;=132,"满足",IF(AND(OR(L38="公共基础课教师",L38="思想政治理论课教师",L38="校内兼课教师"),N42&gt;=44),"满足","不满足"))</f>
        <v>不满足</v>
      </c>
      <c r="Q42" s="122" t="s">
        <v>33</v>
      </c>
      <c r="R42" s="26"/>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row>
    <row r="43" ht="28" customHeight="1" spans="1:45">
      <c r="A43" s="30"/>
      <c r="B43" s="68" t="s">
        <v>34</v>
      </c>
      <c r="C43" s="69"/>
      <c r="D43" s="70" t="str">
        <f ca="1">CONCATENATE(YEAR(TODAY())-4,"年度")</f>
        <v>2021年度</v>
      </c>
      <c r="E43" s="71"/>
      <c r="F43" s="70" t="str">
        <f ca="1">CONCATENATE(YEAR(TODAY())-3,"年度")</f>
        <v>2022年度</v>
      </c>
      <c r="G43" s="71"/>
      <c r="H43" s="70" t="str">
        <f ca="1">CONCATENATE(YEAR(TODAY())-2,"年度")</f>
        <v>2023年度</v>
      </c>
      <c r="I43" s="71"/>
      <c r="J43" s="70" t="str">
        <f ca="1">CONCATENATE(YEAR(TODAY())-1,"年度")</f>
        <v>2024年度</v>
      </c>
      <c r="K43" s="71"/>
      <c r="L43" s="70" t="str">
        <f ca="1">CONCATENATE(YEAR(TODAY())-0,"年度")</f>
        <v>2025年度</v>
      </c>
      <c r="M43" s="71"/>
      <c r="N43" s="70" t="s">
        <v>30</v>
      </c>
      <c r="O43" s="71"/>
      <c r="P43" s="27" t="s">
        <v>31</v>
      </c>
      <c r="R43" s="26"/>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row>
    <row r="44" ht="28" customHeight="1" spans="1:45">
      <c r="A44" s="30"/>
      <c r="B44" s="72"/>
      <c r="C44" s="73"/>
      <c r="D44" s="74"/>
      <c r="E44" s="75"/>
      <c r="F44" s="74"/>
      <c r="G44" s="75"/>
      <c r="H44" s="74"/>
      <c r="I44" s="75"/>
      <c r="J44" s="74"/>
      <c r="K44" s="75"/>
      <c r="L44" s="74"/>
      <c r="M44" s="75"/>
      <c r="N44" s="126">
        <f>SUM(D44:M44)</f>
        <v>0</v>
      </c>
      <c r="O44" s="127"/>
      <c r="P44" s="27" t="str">
        <f>IF(N44&gt;=132,"满足",IF(AND(OR(L38="公共基础课教师",L38="思想政治理论课教师",L38="校内兼课教师"),N44&gt;=44),"满足","不满足"))</f>
        <v>不满足</v>
      </c>
      <c r="R44" s="26"/>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row>
    <row r="45" ht="28" customHeight="1" spans="1:45">
      <c r="A45" s="30"/>
      <c r="B45" s="76" t="s">
        <v>35</v>
      </c>
      <c r="C45" s="76"/>
      <c r="D45" s="76"/>
      <c r="E45" s="76"/>
      <c r="F45" s="76"/>
      <c r="G45" s="76"/>
      <c r="H45" s="76"/>
      <c r="I45" s="76"/>
      <c r="J45" s="76"/>
      <c r="K45" s="76"/>
      <c r="L45" s="76"/>
      <c r="M45" s="76"/>
      <c r="N45" s="76"/>
      <c r="O45" s="76"/>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row>
    <row r="46" ht="22" customHeight="1" spans="1:45">
      <c r="A46" s="30"/>
      <c r="B46" s="77" t="s">
        <v>36</v>
      </c>
      <c r="C46" s="77"/>
      <c r="D46" s="77"/>
      <c r="E46" s="77"/>
      <c r="F46" s="77"/>
      <c r="G46" s="77"/>
      <c r="H46" s="77"/>
      <c r="I46" s="77"/>
      <c r="J46" s="77"/>
      <c r="K46" s="77"/>
      <c r="L46" s="77"/>
      <c r="M46" s="77"/>
      <c r="N46" s="77"/>
      <c r="O46" s="77"/>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row>
    <row r="47" ht="28" customHeight="1" spans="1:45">
      <c r="A47" s="30"/>
      <c r="B47" s="78" t="s">
        <v>37</v>
      </c>
      <c r="C47" s="79" t="s">
        <v>38</v>
      </c>
      <c r="D47" s="80"/>
      <c r="E47" s="80"/>
      <c r="F47" s="81"/>
      <c r="G47" s="79" t="s">
        <v>39</v>
      </c>
      <c r="H47" s="80"/>
      <c r="I47" s="81"/>
      <c r="J47" s="79" t="s">
        <v>40</v>
      </c>
      <c r="K47" s="80"/>
      <c r="L47" s="80"/>
      <c r="M47" s="80"/>
      <c r="N47" s="80"/>
      <c r="O47" s="81"/>
      <c r="P47" s="27" t="s">
        <v>41</v>
      </c>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row>
    <row r="48" ht="28" customHeight="1" spans="1:45">
      <c r="A48" s="30"/>
      <c r="B48" s="78"/>
      <c r="C48" s="82"/>
      <c r="D48" s="82"/>
      <c r="E48" s="82"/>
      <c r="F48" s="82"/>
      <c r="G48" s="82"/>
      <c r="H48" s="82"/>
      <c r="I48" s="82"/>
      <c r="J48" s="128"/>
      <c r="K48" s="129"/>
      <c r="L48" s="129"/>
      <c r="M48" s="129"/>
      <c r="N48" s="129"/>
      <c r="O48" s="130"/>
      <c r="P48" s="27">
        <f>COUNTA(C48:F49)</f>
        <v>0</v>
      </c>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row>
    <row r="49" ht="28" customHeight="1" spans="1:45">
      <c r="A49" s="30"/>
      <c r="B49" s="78"/>
      <c r="C49" s="82"/>
      <c r="D49" s="82"/>
      <c r="E49" s="82"/>
      <c r="F49" s="82"/>
      <c r="G49" s="82"/>
      <c r="H49" s="82"/>
      <c r="I49" s="82"/>
      <c r="J49" s="128"/>
      <c r="K49" s="129"/>
      <c r="L49" s="129"/>
      <c r="M49" s="129"/>
      <c r="N49" s="129"/>
      <c r="O49" s="130"/>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row>
    <row r="50" ht="28" customHeight="1" spans="1:45">
      <c r="A50" s="30"/>
      <c r="B50" s="83" t="s">
        <v>42</v>
      </c>
      <c r="C50" s="84"/>
      <c r="D50" s="85" t="str">
        <f ca="1">CONCATENATE(YEAR(TODAY())-5,"年度下半年")</f>
        <v>2020年度下半年</v>
      </c>
      <c r="E50" s="85" t="str">
        <f ca="1">CONCATENATE(YEAR(TODAY())-4,"年度上半年")</f>
        <v>2021年度上半年</v>
      </c>
      <c r="F50" s="85" t="str">
        <f ca="1">CONCATENATE(YEAR(TODAY())-4,"年度下半年")</f>
        <v>2021年度下半年</v>
      </c>
      <c r="G50" s="85" t="str">
        <f ca="1">CONCATENATE(YEAR(TODAY())-3,"年度上半年")</f>
        <v>2022年度上半年</v>
      </c>
      <c r="H50" s="85" t="str">
        <f ca="1">CONCATENATE(YEAR(TODAY())-3,"年度下半年")</f>
        <v>2022年度下半年</v>
      </c>
      <c r="I50" s="85" t="str">
        <f ca="1">CONCATENATE(YEAR(TODAY())-2,"年度上半年")</f>
        <v>2023年度上半年</v>
      </c>
      <c r="J50" s="85" t="str">
        <f ca="1">CONCATENATE(YEAR(TODAY())-2,"年度下半年")</f>
        <v>2023年度下半年</v>
      </c>
      <c r="K50" s="85" t="str">
        <f ca="1">CONCATENATE(YEAR(TODAY())-1,"年度上半年")</f>
        <v>2024年度上半年</v>
      </c>
      <c r="L50" s="85" t="str">
        <f ca="1">CONCATENATE(YEAR(TODAY())-1,"年度下半年")</f>
        <v>2024年度下半年</v>
      </c>
      <c r="M50" s="85" t="str">
        <f ca="1">CONCATENATE(YEAR(TODAY())-0,"年度上半年")</f>
        <v>2025年度上半年</v>
      </c>
      <c r="N50" s="78" t="s">
        <v>43</v>
      </c>
      <c r="O50" s="90" t="s">
        <v>44</v>
      </c>
      <c r="P50" s="27" t="s">
        <v>45</v>
      </c>
      <c r="Q50" s="27" t="s">
        <v>46</v>
      </c>
      <c r="R50" s="27" t="s">
        <v>47</v>
      </c>
      <c r="S50" s="122" t="s">
        <v>48</v>
      </c>
      <c r="T50" s="122" t="s">
        <v>49</v>
      </c>
      <c r="U50" s="122" t="s">
        <v>50</v>
      </c>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row>
    <row r="51" ht="28" customHeight="1" spans="1:45">
      <c r="A51" s="30"/>
      <c r="B51" s="86"/>
      <c r="C51" s="87"/>
      <c r="D51" s="82"/>
      <c r="E51" s="82"/>
      <c r="F51" s="82"/>
      <c r="G51" s="82"/>
      <c r="H51" s="82"/>
      <c r="I51" s="82"/>
      <c r="J51" s="82"/>
      <c r="K51" s="82"/>
      <c r="L51" s="82"/>
      <c r="M51" s="82"/>
      <c r="N51" s="131">
        <f>P51+Q51</f>
        <v>0</v>
      </c>
      <c r="O51" s="131">
        <f>R51</f>
        <v>0</v>
      </c>
      <c r="P51" s="27">
        <f>COUNTIF(D51:M51,"A档")</f>
        <v>0</v>
      </c>
      <c r="Q51" s="27">
        <f>COUNTIF(D51:M51,"B档")</f>
        <v>0</v>
      </c>
      <c r="R51" s="27">
        <f>COUNTIF(D51:M51,"D档")</f>
        <v>0</v>
      </c>
      <c r="S51" s="122" t="str">
        <f>IF(N51&gt;=2,"满足","不满足")</f>
        <v>不满足</v>
      </c>
      <c r="T51" s="140" t="str">
        <f>IF(N51&gt;=1,"满足","不满足")</f>
        <v>不满足</v>
      </c>
      <c r="U51" s="140" t="str">
        <f>IF(AND(N51&lt;&gt;0,O51=0),"满足","不满足")</f>
        <v>不满足</v>
      </c>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row>
    <row r="52" ht="24" customHeight="1" spans="1:45">
      <c r="A52" s="30"/>
      <c r="B52" s="77" t="s">
        <v>51</v>
      </c>
      <c r="C52" s="77"/>
      <c r="D52" s="77"/>
      <c r="E52" s="77"/>
      <c r="F52" s="77"/>
      <c r="G52" s="77"/>
      <c r="H52" s="77"/>
      <c r="I52" s="77"/>
      <c r="J52" s="77"/>
      <c r="K52" s="77"/>
      <c r="L52" s="77"/>
      <c r="M52" s="77"/>
      <c r="N52" s="77"/>
      <c r="O52" s="77"/>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row>
    <row r="53" ht="21" customHeight="1" spans="1:45">
      <c r="A53" s="30"/>
      <c r="B53" s="88" t="s">
        <v>52</v>
      </c>
      <c r="C53" s="89"/>
      <c r="D53" s="90" t="s">
        <v>53</v>
      </c>
      <c r="E53" s="91" t="s">
        <v>54</v>
      </c>
      <c r="F53" s="92"/>
      <c r="G53" s="92"/>
      <c r="H53" s="89"/>
      <c r="I53" s="91" t="s">
        <v>55</v>
      </c>
      <c r="J53" s="92"/>
      <c r="K53" s="89"/>
      <c r="L53" s="91" t="s">
        <v>56</v>
      </c>
      <c r="M53" s="89"/>
      <c r="N53" s="90" t="s">
        <v>57</v>
      </c>
      <c r="O53" s="90" t="s">
        <v>58</v>
      </c>
      <c r="P53" s="132" t="s">
        <v>48</v>
      </c>
      <c r="Q53" s="132" t="s">
        <v>49</v>
      </c>
      <c r="R53" s="132" t="s">
        <v>50</v>
      </c>
      <c r="S53" s="122" t="s">
        <v>48</v>
      </c>
      <c r="T53" s="122" t="s">
        <v>49</v>
      </c>
      <c r="U53" s="122" t="s">
        <v>50</v>
      </c>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row>
    <row r="54" ht="21" customHeight="1" spans="1:45">
      <c r="A54" s="30"/>
      <c r="B54" s="93"/>
      <c r="C54" s="94"/>
      <c r="D54" s="95"/>
      <c r="E54" s="93"/>
      <c r="F54" s="96"/>
      <c r="G54" s="96"/>
      <c r="H54" s="94"/>
      <c r="I54" s="93"/>
      <c r="J54" s="96"/>
      <c r="K54" s="94"/>
      <c r="L54" s="95"/>
      <c r="M54" s="95"/>
      <c r="N54" s="133"/>
      <c r="O54" s="133"/>
      <c r="P54" s="27" t="str">
        <f>IF(AND(OR(D54="市级",D54="省级",D54="国家级"),OR(L54="独立完成",O54=1)),"满足","不满足")</f>
        <v>不满足</v>
      </c>
      <c r="Q54" s="27" t="s">
        <v>33</v>
      </c>
      <c r="R54" s="27" t="s">
        <v>33</v>
      </c>
      <c r="S54" s="122" t="str">
        <f>IF((COUNTIF(P54:P54,"满足")+COUNTIF(P57:P57,"满足"))&gt;0,"满足","不满足")</f>
        <v>不满足</v>
      </c>
      <c r="T54" s="122" t="str">
        <f>IF((COUNTIF(Q54:Q54,"满足")+COUNTIF(Q57:Q57,"满足"))&gt;0,"满足","不满足")</f>
        <v>满足</v>
      </c>
      <c r="U54" s="122" t="str">
        <f>IF((COUNTIF(R54:R54,"满足")+COUNTIF(R57:R57,"满足"))&gt;0,"满足","不满足")</f>
        <v>满足</v>
      </c>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row>
    <row r="55" ht="26" customHeight="1" spans="1:45">
      <c r="A55" s="30"/>
      <c r="B55" s="97" t="s">
        <v>59</v>
      </c>
      <c r="C55" s="97"/>
      <c r="D55" s="97"/>
      <c r="E55" s="97"/>
      <c r="F55" s="97"/>
      <c r="G55" s="97"/>
      <c r="H55" s="97"/>
      <c r="I55" s="97"/>
      <c r="J55" s="97"/>
      <c r="K55" s="97"/>
      <c r="L55" s="97"/>
      <c r="M55" s="97"/>
      <c r="N55" s="97"/>
      <c r="O55" s="97"/>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row>
    <row r="56" ht="28" customHeight="1" spans="1:45">
      <c r="A56" s="30"/>
      <c r="B56" s="90" t="s">
        <v>60</v>
      </c>
      <c r="C56" s="90"/>
      <c r="D56" s="90" t="s">
        <v>53</v>
      </c>
      <c r="E56" s="91" t="s">
        <v>54</v>
      </c>
      <c r="F56" s="92"/>
      <c r="G56" s="92"/>
      <c r="H56" s="89"/>
      <c r="I56" s="91" t="s">
        <v>55</v>
      </c>
      <c r="J56" s="92"/>
      <c r="K56" s="89"/>
      <c r="L56" s="91" t="s">
        <v>56</v>
      </c>
      <c r="M56" s="89"/>
      <c r="N56" s="90" t="s">
        <v>57</v>
      </c>
      <c r="O56" s="90" t="s">
        <v>58</v>
      </c>
      <c r="P56" s="132" t="s">
        <v>48</v>
      </c>
      <c r="Q56" s="132" t="s">
        <v>49</v>
      </c>
      <c r="R56" s="132" t="s">
        <v>50</v>
      </c>
      <c r="S56" s="27"/>
      <c r="T56" s="27"/>
      <c r="U56" s="27"/>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row>
    <row r="57" ht="28" customHeight="1" spans="1:45">
      <c r="A57" s="30"/>
      <c r="B57" s="93"/>
      <c r="C57" s="94"/>
      <c r="D57" s="95"/>
      <c r="E57" s="93"/>
      <c r="F57" s="96"/>
      <c r="G57" s="96"/>
      <c r="H57" s="94"/>
      <c r="I57" s="93"/>
      <c r="J57" s="96"/>
      <c r="K57" s="94"/>
      <c r="L57" s="95"/>
      <c r="M57" s="95"/>
      <c r="N57" s="133"/>
      <c r="O57" s="133"/>
      <c r="P57" s="27" t="str">
        <f>IF(OR(AND(OR(B57="专业带头人",B57="骨干教师",B57="教学名师",B57="职教名师"),OR(D57="市级",D57="省级",D57="国家级"),OR(L57="独立完成",O57=1)),AND(OR(B57="专业建设",B57="在线精品开放课建设"),OR(D57="省级",D57="国家级"),OR(L57="独立完成",O57=1)),AND(B57="人才培养方案制定",OR(L57="独立完成",O57=1))),"满足","不满足")</f>
        <v>不满足</v>
      </c>
      <c r="Q57" s="27" t="s">
        <v>33</v>
      </c>
      <c r="R57" s="27" t="s">
        <v>33</v>
      </c>
      <c r="S57" s="27"/>
      <c r="T57" s="141"/>
      <c r="U57" s="141"/>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row>
    <row r="58" ht="27" customHeight="1" spans="1:45">
      <c r="A58" s="30"/>
      <c r="B58" s="77" t="s">
        <v>61</v>
      </c>
      <c r="C58" s="77"/>
      <c r="D58" s="77"/>
      <c r="E58" s="77"/>
      <c r="F58" s="77"/>
      <c r="G58" s="77"/>
      <c r="H58" s="77"/>
      <c r="I58" s="77"/>
      <c r="J58" s="77"/>
      <c r="K58" s="77"/>
      <c r="L58" s="77"/>
      <c r="M58" s="77"/>
      <c r="N58" s="77"/>
      <c r="O58" s="77"/>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row>
    <row r="59" ht="28" customHeight="1" spans="1:45">
      <c r="A59" s="30"/>
      <c r="B59" s="90" t="s">
        <v>62</v>
      </c>
      <c r="C59" s="90"/>
      <c r="D59" s="91" t="s">
        <v>54</v>
      </c>
      <c r="E59" s="92"/>
      <c r="F59" s="92"/>
      <c r="G59" s="92"/>
      <c r="H59" s="89"/>
      <c r="I59" s="91" t="s">
        <v>55</v>
      </c>
      <c r="J59" s="92"/>
      <c r="K59" s="89"/>
      <c r="L59" s="91" t="s">
        <v>56</v>
      </c>
      <c r="M59" s="89"/>
      <c r="N59" s="90" t="s">
        <v>57</v>
      </c>
      <c r="O59" s="90" t="s">
        <v>58</v>
      </c>
      <c r="P59" s="132" t="s">
        <v>48</v>
      </c>
      <c r="Q59" s="132" t="s">
        <v>49</v>
      </c>
      <c r="R59" s="132" t="s">
        <v>50</v>
      </c>
      <c r="S59" s="122" t="s">
        <v>48</v>
      </c>
      <c r="T59" s="122" t="s">
        <v>49</v>
      </c>
      <c r="U59" s="122" t="s">
        <v>50</v>
      </c>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row>
    <row r="60" ht="28" customHeight="1" spans="1:45">
      <c r="A60" s="30"/>
      <c r="B60" s="93"/>
      <c r="C60" s="94"/>
      <c r="D60" s="93"/>
      <c r="E60" s="96"/>
      <c r="F60" s="96"/>
      <c r="G60" s="96"/>
      <c r="H60" s="94"/>
      <c r="I60" s="93"/>
      <c r="J60" s="96"/>
      <c r="K60" s="94"/>
      <c r="L60" s="134"/>
      <c r="M60" s="135"/>
      <c r="N60" s="136"/>
      <c r="O60" s="136"/>
      <c r="P60" s="137" t="str">
        <f>IF(OR(AND(OR(B60="国家级课题项目",B60="省级课题项目",B60="市级课题项目"),OR(L60="独立完成",O60=1)),AND(OR(B60="国家级课题项目",B60="省级课题项目"),OR(L60="独立完成",AND(O60&lt;&gt;"",O60&lt;4)))),"满足","不满足")</f>
        <v>不满足</v>
      </c>
      <c r="Q60" s="137" t="str">
        <f>IF(OR(AND(OR(B60="国家级课题项目",B60="省级课题项目",B60="市级课题项目",B60="校级课题项目"),OR(L60="独立完成",O60=1)),AND(OR(B60="国家级课题项目",B60="省级课题项目"),D60&lt;&gt;"")),"满足","不满足")</f>
        <v>不满足</v>
      </c>
      <c r="R60" s="27" t="str">
        <f>IF(AND(B60&lt;&gt;"",D60&lt;&gt;""),"满足","不满足")</f>
        <v>不满足</v>
      </c>
      <c r="S60" s="122" t="str">
        <f>IF((COUNTIF(P60:P60,"满足")+COUNTIF(P63:P63,"满足"))&gt;0,"满足","不满足")</f>
        <v>不满足</v>
      </c>
      <c r="T60" s="122" t="str">
        <f>IF((COUNTIF(Q60:Q60,"满足")+COUNTIF(Q63:Q63,"满足"))&gt;0,"满足","不满足")</f>
        <v>不满足</v>
      </c>
      <c r="U60" s="122" t="str">
        <f>IF((COUNTIF(R60:R60,"满足")+COUNTIF(R63:R63,"满足"))&gt;0,"满足","不满足")</f>
        <v>不满足</v>
      </c>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row>
    <row r="61" ht="28" customHeight="1" spans="1:45">
      <c r="A61" s="30"/>
      <c r="B61" s="77" t="s">
        <v>63</v>
      </c>
      <c r="C61" s="77"/>
      <c r="D61" s="77"/>
      <c r="E61" s="77"/>
      <c r="F61" s="77"/>
      <c r="G61" s="77"/>
      <c r="H61" s="77"/>
      <c r="I61" s="77"/>
      <c r="J61" s="77"/>
      <c r="K61" s="77"/>
      <c r="L61" s="77"/>
      <c r="M61" s="77"/>
      <c r="N61" s="77"/>
      <c r="O61" s="77"/>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row>
    <row r="62" ht="28" customHeight="1" spans="1:45">
      <c r="A62" s="30"/>
      <c r="B62" s="98" t="s">
        <v>64</v>
      </c>
      <c r="C62" s="98" t="s">
        <v>65</v>
      </c>
      <c r="D62" s="99" t="s">
        <v>54</v>
      </c>
      <c r="E62" s="100"/>
      <c r="F62" s="100"/>
      <c r="G62" s="100"/>
      <c r="H62" s="101"/>
      <c r="I62" s="91" t="s">
        <v>66</v>
      </c>
      <c r="J62" s="92"/>
      <c r="K62" s="89"/>
      <c r="L62" s="91" t="s">
        <v>67</v>
      </c>
      <c r="M62" s="89"/>
      <c r="N62" s="98" t="s">
        <v>56</v>
      </c>
      <c r="O62" s="98" t="s">
        <v>57</v>
      </c>
      <c r="P62" s="132" t="s">
        <v>48</v>
      </c>
      <c r="Q62" s="132" t="s">
        <v>49</v>
      </c>
      <c r="R62" s="132" t="s">
        <v>50</v>
      </c>
      <c r="S62" s="27"/>
      <c r="T62" s="27"/>
      <c r="U62" s="141"/>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row>
    <row r="63" ht="28" customHeight="1" spans="1:45">
      <c r="A63" s="30"/>
      <c r="B63" s="102"/>
      <c r="C63" s="102"/>
      <c r="D63" s="103"/>
      <c r="E63" s="104"/>
      <c r="F63" s="104"/>
      <c r="G63" s="104"/>
      <c r="H63" s="105"/>
      <c r="I63" s="103"/>
      <c r="J63" s="104"/>
      <c r="K63" s="105"/>
      <c r="L63" s="103"/>
      <c r="M63" s="105"/>
      <c r="N63" s="102"/>
      <c r="O63" s="138"/>
      <c r="P63" s="137" t="str">
        <f>IF(AND(OR(B63="国家级",B63="省级"),OR(C63="一等奖",C63="二等奖")),"满足","不满足")</f>
        <v>不满足</v>
      </c>
      <c r="Q63" s="27" t="str">
        <f>IF(AND(OR(B63="国家级",B63="省级"),OR(C63="一等奖",C63="二等奖",C63="三等奖")),"满足","不满足")</f>
        <v>不满足</v>
      </c>
      <c r="R63" s="27" t="str">
        <f>IF(AND(OR(B63="国家级",B63="省级",B63="市级",B63="校级"),OR(C63="一等奖",C63="二等奖",C63="三等奖")),"满足","不满足")</f>
        <v>不满足</v>
      </c>
      <c r="S63" s="142"/>
      <c r="T63" s="143"/>
      <c r="U63" s="144"/>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row>
    <row r="64" ht="28" customHeight="1" spans="1:45">
      <c r="A64" s="30"/>
      <c r="B64" s="77" t="s">
        <v>68</v>
      </c>
      <c r="C64" s="77"/>
      <c r="D64" s="77"/>
      <c r="E64" s="77"/>
      <c r="F64" s="77"/>
      <c r="G64" s="77"/>
      <c r="H64" s="77"/>
      <c r="I64" s="77"/>
      <c r="J64" s="77"/>
      <c r="K64" s="77"/>
      <c r="L64" s="77"/>
      <c r="M64" s="77"/>
      <c r="N64" s="77"/>
      <c r="O64" s="77"/>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row>
    <row r="65" ht="28" customHeight="1" spans="1:45">
      <c r="A65" s="30"/>
      <c r="B65" s="145" t="s">
        <v>69</v>
      </c>
      <c r="C65" s="146"/>
      <c r="D65" s="91" t="s">
        <v>70</v>
      </c>
      <c r="E65" s="92"/>
      <c r="F65" s="92"/>
      <c r="G65" s="89"/>
      <c r="H65" s="91" t="s">
        <v>71</v>
      </c>
      <c r="I65" s="92"/>
      <c r="J65" s="92"/>
      <c r="K65" s="89"/>
      <c r="L65" s="91" t="s">
        <v>56</v>
      </c>
      <c r="M65" s="89"/>
      <c r="N65" s="90" t="s">
        <v>57</v>
      </c>
      <c r="O65" s="90" t="s">
        <v>58</v>
      </c>
      <c r="P65" s="132" t="s">
        <v>48</v>
      </c>
      <c r="Q65" s="132" t="s">
        <v>49</v>
      </c>
      <c r="R65" s="132" t="s">
        <v>50</v>
      </c>
      <c r="S65" s="122" t="s">
        <v>48</v>
      </c>
      <c r="T65" s="122" t="s">
        <v>49</v>
      </c>
      <c r="U65" s="122" t="s">
        <v>50</v>
      </c>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row>
    <row r="66" ht="28" customHeight="1" spans="1:45">
      <c r="A66" s="30"/>
      <c r="B66" s="93"/>
      <c r="C66" s="94"/>
      <c r="D66" s="93"/>
      <c r="E66" s="96"/>
      <c r="F66" s="96"/>
      <c r="G66" s="94"/>
      <c r="H66" s="93"/>
      <c r="I66" s="96"/>
      <c r="J66" s="96"/>
      <c r="K66" s="164"/>
      <c r="L66" s="95"/>
      <c r="M66" s="95"/>
      <c r="N66" s="133"/>
      <c r="O66" s="133"/>
      <c r="P66" s="137" t="str">
        <f>IF(AND(AND(B66&lt;&gt;"",D66&lt;&gt;""),OR(L66="独立完成",O66=1)),"满足","不满足")</f>
        <v>不满足</v>
      </c>
      <c r="Q66" s="137" t="str">
        <f>IF(AND(B66&lt;&gt;"",D66&lt;&gt;""),"满足","不满足")</f>
        <v>不满足</v>
      </c>
      <c r="R66" s="137" t="str">
        <f>IF(AND(B66&lt;&gt;"",D66&lt;&gt;""),"满足","不满足")</f>
        <v>不满足</v>
      </c>
      <c r="S66" s="122" t="str">
        <f>IF((COUNTIF(P66:P67,"满足")+COUNTIF(P70:P70,"满足")+COUNTIF(P73:P73,"满足"))&gt;0,"满足","不满足")</f>
        <v>不满足</v>
      </c>
      <c r="T66" s="122" t="str">
        <f>IF((COUNTIF(Q66:Q67,"满足")+COUNTIF(Q70:Q70,"满足")+COUNTIF(Q73:Q73,"满足"))&gt;0,"满足","不满足")</f>
        <v>不满足</v>
      </c>
      <c r="U66" s="122" t="str">
        <f>IF((COUNTIF(R66:R67,"满足")+COUNTIF(R70:R70,"满足")+COUNTIF(R73:R73,"满足"))&gt;0,"满足","不满足")</f>
        <v>不满足</v>
      </c>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row>
    <row r="67" ht="28" customHeight="1" spans="1:45">
      <c r="A67" s="30"/>
      <c r="B67" s="93"/>
      <c r="C67" s="94"/>
      <c r="D67" s="93"/>
      <c r="E67" s="96"/>
      <c r="F67" s="96"/>
      <c r="G67" s="94"/>
      <c r="H67" s="93"/>
      <c r="I67" s="96"/>
      <c r="J67" s="96"/>
      <c r="K67" s="164"/>
      <c r="L67" s="95"/>
      <c r="M67" s="95"/>
      <c r="N67" s="133"/>
      <c r="O67" s="133"/>
      <c r="P67" s="137" t="str">
        <f>IF(AND(AND(B67&lt;&gt;"",D67&lt;&gt;""),OR(L67="独立完成",O67=1)),"满足","不满足")</f>
        <v>不满足</v>
      </c>
      <c r="Q67" s="137" t="str">
        <f>IF(AND(B67&lt;&gt;"",D67&lt;&gt;""),"满足","不满足")</f>
        <v>不满足</v>
      </c>
      <c r="R67" s="137" t="str">
        <f>IF(AND(B67&lt;&gt;"",D67&lt;&gt;""),"满足","不满足")</f>
        <v>不满足</v>
      </c>
      <c r="S67" s="137"/>
      <c r="T67" s="193"/>
      <c r="U67" s="193"/>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row>
    <row r="68" ht="24" customHeight="1" spans="1:45">
      <c r="A68" s="30"/>
      <c r="B68" s="77" t="s">
        <v>72</v>
      </c>
      <c r="C68" s="77"/>
      <c r="D68" s="77"/>
      <c r="E68" s="77"/>
      <c r="F68" s="77"/>
      <c r="G68" s="77"/>
      <c r="H68" s="77"/>
      <c r="I68" s="77"/>
      <c r="J68" s="77"/>
      <c r="K68" s="77"/>
      <c r="L68" s="77"/>
      <c r="M68" s="77"/>
      <c r="N68" s="77"/>
      <c r="O68" s="77"/>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row>
    <row r="69" ht="28" customHeight="1" spans="1:45">
      <c r="A69" s="30"/>
      <c r="B69" s="91" t="s">
        <v>73</v>
      </c>
      <c r="C69" s="89"/>
      <c r="D69" s="90" t="s">
        <v>64</v>
      </c>
      <c r="E69" s="91" t="s">
        <v>54</v>
      </c>
      <c r="F69" s="92"/>
      <c r="G69" s="92"/>
      <c r="H69" s="89"/>
      <c r="I69" s="91" t="s">
        <v>55</v>
      </c>
      <c r="J69" s="92"/>
      <c r="K69" s="89"/>
      <c r="L69" s="91" t="s">
        <v>56</v>
      </c>
      <c r="M69" s="89"/>
      <c r="N69" s="90" t="s">
        <v>57</v>
      </c>
      <c r="O69" s="90" t="s">
        <v>58</v>
      </c>
      <c r="P69" s="132" t="s">
        <v>48</v>
      </c>
      <c r="Q69" s="132" t="s">
        <v>49</v>
      </c>
      <c r="R69" s="132" t="s">
        <v>50</v>
      </c>
      <c r="S69" s="27"/>
      <c r="T69" s="27"/>
      <c r="U69" s="27"/>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row>
    <row r="70" ht="28" customHeight="1" spans="1:45">
      <c r="A70" s="30"/>
      <c r="B70" s="93"/>
      <c r="C70" s="94"/>
      <c r="D70" s="95"/>
      <c r="E70" s="93"/>
      <c r="F70" s="96"/>
      <c r="G70" s="96"/>
      <c r="H70" s="94"/>
      <c r="I70" s="93"/>
      <c r="J70" s="96"/>
      <c r="K70" s="94"/>
      <c r="L70" s="95"/>
      <c r="M70" s="95"/>
      <c r="N70" s="133"/>
      <c r="O70" s="133"/>
      <c r="P70" s="137" t="str">
        <f>IF(AND(OR(B70="国家级成果奖",B70="省级成果奖",B70="国家开放大学成果奖"),OR(D70="一等奖",D70="二等奖",D70="三等奖",D70="特等奖"),OR(L70="独立完成",AND(O70&lt;&gt;"",O70&lt;4))),"满足","不满足")</f>
        <v>不满足</v>
      </c>
      <c r="Q70" s="27" t="str">
        <f>IF(AND(B70&lt;&gt;"",D70&lt;&gt;"",E70&lt;&gt;""),"满足","不满足")</f>
        <v>不满足</v>
      </c>
      <c r="R70" s="27" t="str">
        <f>IF(AND(B70&lt;&gt;"",D70&lt;&gt;"",E70&lt;&gt;""),"满足","不满足")</f>
        <v>不满足</v>
      </c>
      <c r="S70" s="27"/>
      <c r="T70" s="141"/>
      <c r="U70" s="141"/>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row>
    <row r="71" ht="25" customHeight="1" spans="1:45">
      <c r="A71" s="30"/>
      <c r="B71" s="77" t="s">
        <v>74</v>
      </c>
      <c r="C71" s="77"/>
      <c r="D71" s="77"/>
      <c r="E71" s="77"/>
      <c r="F71" s="77"/>
      <c r="G71" s="77"/>
      <c r="H71" s="77"/>
      <c r="I71" s="77"/>
      <c r="J71" s="77"/>
      <c r="K71" s="77"/>
      <c r="L71" s="77"/>
      <c r="M71" s="77"/>
      <c r="N71" s="77"/>
      <c r="O71" s="77"/>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row>
    <row r="72" ht="28" customHeight="1" spans="1:45">
      <c r="A72" s="30"/>
      <c r="B72" s="145" t="s">
        <v>62</v>
      </c>
      <c r="C72" s="147"/>
      <c r="D72" s="91" t="s">
        <v>54</v>
      </c>
      <c r="E72" s="92"/>
      <c r="F72" s="92"/>
      <c r="G72" s="92"/>
      <c r="H72" s="89"/>
      <c r="I72" s="91" t="s">
        <v>75</v>
      </c>
      <c r="J72" s="92"/>
      <c r="K72" s="89"/>
      <c r="L72" s="91" t="s">
        <v>76</v>
      </c>
      <c r="M72" s="89"/>
      <c r="N72" s="91" t="s">
        <v>58</v>
      </c>
      <c r="O72" s="89"/>
      <c r="P72" s="132" t="s">
        <v>48</v>
      </c>
      <c r="Q72" s="132" t="s">
        <v>49</v>
      </c>
      <c r="R72" s="132" t="s">
        <v>50</v>
      </c>
      <c r="S72" s="27"/>
      <c r="T72" s="26"/>
      <c r="U72" s="27"/>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row>
    <row r="73" ht="28" customHeight="1" spans="1:45">
      <c r="A73" s="30"/>
      <c r="B73" s="95"/>
      <c r="C73" s="95"/>
      <c r="D73" s="95"/>
      <c r="E73" s="95"/>
      <c r="F73" s="95"/>
      <c r="G73" s="95"/>
      <c r="H73" s="95"/>
      <c r="I73" s="165"/>
      <c r="J73" s="165"/>
      <c r="K73" s="165"/>
      <c r="L73" s="103"/>
      <c r="M73" s="105"/>
      <c r="N73" s="166"/>
      <c r="O73" s="167"/>
      <c r="P73" s="137" t="str">
        <f>IF(AND(OR(B73="国家级规划教材",B73="省级规划教材",B73="编著、译著",B73="学术专著"),OR(N73="独著",N73="排序1",N73="排序2")),"满足","不满足")</f>
        <v>不满足</v>
      </c>
      <c r="Q73" s="27" t="str">
        <f>IF(AND(B73&lt;&gt;"",D73&lt;&gt;"",I73&lt;&gt;""),"满足","不满足")</f>
        <v>不满足</v>
      </c>
      <c r="R73" s="27" t="str">
        <f>IF(AND(B73&lt;&gt;"",D73&lt;&gt;"",I73&lt;&gt;""),"满足","不满足")</f>
        <v>不满足</v>
      </c>
      <c r="S73" s="27"/>
      <c r="T73" s="141"/>
      <c r="U73" s="141"/>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row>
    <row r="74" ht="29" customHeight="1" spans="1:45">
      <c r="A74" s="30"/>
      <c r="B74" s="76" t="s">
        <v>77</v>
      </c>
      <c r="C74" s="76"/>
      <c r="D74" s="76"/>
      <c r="E74" s="76"/>
      <c r="F74" s="76"/>
      <c r="G74" s="76"/>
      <c r="H74" s="76"/>
      <c r="I74" s="76"/>
      <c r="J74" s="76"/>
      <c r="K74" s="76"/>
      <c r="L74" s="76"/>
      <c r="M74" s="76"/>
      <c r="N74" s="76"/>
      <c r="O74" s="76"/>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row>
    <row r="75" ht="29" customHeight="1" spans="1:45">
      <c r="A75" s="30"/>
      <c r="B75" s="77" t="s">
        <v>78</v>
      </c>
      <c r="C75" s="77"/>
      <c r="D75" s="77"/>
      <c r="E75" s="77"/>
      <c r="F75" s="77"/>
      <c r="G75" s="77"/>
      <c r="H75" s="77"/>
      <c r="I75" s="77"/>
      <c r="J75" s="77"/>
      <c r="K75" s="77"/>
      <c r="L75" s="77"/>
      <c r="M75" s="77"/>
      <c r="N75" s="77"/>
      <c r="O75" s="77"/>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row>
    <row r="76" ht="29" customHeight="1" spans="1:45">
      <c r="A76" s="30"/>
      <c r="B76" s="91" t="s">
        <v>52</v>
      </c>
      <c r="C76" s="89"/>
      <c r="D76" s="91" t="s">
        <v>54</v>
      </c>
      <c r="E76" s="92"/>
      <c r="F76" s="92"/>
      <c r="G76" s="92"/>
      <c r="H76" s="88" t="s">
        <v>53</v>
      </c>
      <c r="I76" s="92"/>
      <c r="J76" s="90" t="s">
        <v>79</v>
      </c>
      <c r="K76" s="90"/>
      <c r="L76" s="91" t="s">
        <v>80</v>
      </c>
      <c r="M76" s="92"/>
      <c r="N76" s="92"/>
      <c r="O76" s="89"/>
      <c r="P76" s="132" t="s">
        <v>48</v>
      </c>
      <c r="Q76" s="132" t="s">
        <v>49</v>
      </c>
      <c r="R76" s="132" t="s">
        <v>50</v>
      </c>
      <c r="S76" s="122" t="s">
        <v>48</v>
      </c>
      <c r="T76" s="122" t="s">
        <v>49</v>
      </c>
      <c r="U76" s="122" t="s">
        <v>50</v>
      </c>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row>
    <row r="77" ht="29" customHeight="1" spans="1:45">
      <c r="A77" s="30"/>
      <c r="B77" s="103"/>
      <c r="C77" s="105"/>
      <c r="D77" s="103"/>
      <c r="E77" s="104"/>
      <c r="F77" s="104"/>
      <c r="G77" s="104"/>
      <c r="H77" s="103"/>
      <c r="I77" s="105"/>
      <c r="J77" s="102"/>
      <c r="K77" s="102"/>
      <c r="L77" s="168"/>
      <c r="M77" s="169"/>
      <c r="N77" s="169"/>
      <c r="O77" s="170"/>
      <c r="P77" s="137" t="str">
        <f>IF(OR(H77="高级",H77="正高级"),"满足","不满足")</f>
        <v>不满足</v>
      </c>
      <c r="Q77" s="27" t="str">
        <f>IF(OR(H77="高级",H77="正高级",H77="中级"),"满足","不满足")</f>
        <v>不满足</v>
      </c>
      <c r="R77" s="27" t="str">
        <f>IF(OR(H77="高级",H77="正高级",H77="中级",H77="初级"),"满足","不满足")</f>
        <v>不满足</v>
      </c>
      <c r="S77" s="122" t="str">
        <f>IF(COUNTIF(P77:P77,"满足")&gt;0,"满足","不满足")</f>
        <v>不满足</v>
      </c>
      <c r="T77" s="122" t="str">
        <f>IF(COUNTIF(Q77:Q77,"满足")&gt;0,"满足","不满足")</f>
        <v>不满足</v>
      </c>
      <c r="U77" s="122" t="str">
        <f>IF(COUNTIF(R77:R77,"满足")&gt;0,"满足","不满足")</f>
        <v>不满足</v>
      </c>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row>
    <row r="78" ht="31" customHeight="1" spans="1:45">
      <c r="A78" s="30"/>
      <c r="B78" s="77" t="s">
        <v>81</v>
      </c>
      <c r="C78" s="77"/>
      <c r="D78" s="77"/>
      <c r="E78" s="77"/>
      <c r="F78" s="77"/>
      <c r="G78" s="77"/>
      <c r="H78" s="77"/>
      <c r="I78" s="77"/>
      <c r="J78" s="77"/>
      <c r="K78" s="77"/>
      <c r="L78" s="77"/>
      <c r="M78" s="77"/>
      <c r="N78" s="77"/>
      <c r="O78" s="77"/>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row>
    <row r="79" ht="31" customHeight="1" spans="1:45">
      <c r="A79" s="30"/>
      <c r="B79" s="91" t="s">
        <v>52</v>
      </c>
      <c r="C79" s="89"/>
      <c r="D79" s="91" t="s">
        <v>54</v>
      </c>
      <c r="E79" s="92"/>
      <c r="F79" s="92"/>
      <c r="G79" s="92"/>
      <c r="H79" s="88" t="s">
        <v>53</v>
      </c>
      <c r="I79" s="92"/>
      <c r="J79" s="90" t="s">
        <v>79</v>
      </c>
      <c r="K79" s="90"/>
      <c r="L79" s="91" t="s">
        <v>80</v>
      </c>
      <c r="M79" s="92"/>
      <c r="N79" s="92"/>
      <c r="O79" s="89"/>
      <c r="P79" s="132" t="s">
        <v>48</v>
      </c>
      <c r="Q79" s="132" t="s">
        <v>49</v>
      </c>
      <c r="R79" s="132" t="s">
        <v>50</v>
      </c>
      <c r="S79" s="122" t="s">
        <v>48</v>
      </c>
      <c r="T79" s="122" t="s">
        <v>49</v>
      </c>
      <c r="U79" s="122" t="s">
        <v>50</v>
      </c>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row>
    <row r="80" ht="31" customHeight="1" spans="1:45">
      <c r="A80" s="30"/>
      <c r="B80" s="93"/>
      <c r="C80" s="94"/>
      <c r="D80" s="93"/>
      <c r="E80" s="96"/>
      <c r="F80" s="96"/>
      <c r="G80" s="96"/>
      <c r="H80" s="93"/>
      <c r="I80" s="94"/>
      <c r="J80" s="102"/>
      <c r="K80" s="102"/>
      <c r="L80" s="171"/>
      <c r="M80" s="172"/>
      <c r="N80" s="172"/>
      <c r="O80" s="173"/>
      <c r="P80" s="137" t="str">
        <f>IF(H80="高级技师（一级）","满足","不满足")</f>
        <v>不满足</v>
      </c>
      <c r="Q80" s="27" t="str">
        <f>IF(OR(H80="高级技师（一级）",H80="技师（二级）"),"满足","不满足")</f>
        <v>不满足</v>
      </c>
      <c r="R80" s="27" t="str">
        <f>IF(OR(H80="高级技师（一级）",H80="技师（二级）",H80="高级工（三级）",H80="中级工（四级）"),"满足","不满足")</f>
        <v>不满足</v>
      </c>
      <c r="S80" s="122" t="str">
        <f>IF(COUNTIF(P80:P80,"满足")&gt;0,"满足","不满足")</f>
        <v>不满足</v>
      </c>
      <c r="T80" s="122" t="str">
        <f>IF(COUNTIF(Q80:Q80,"满足")&gt;0,"满足","不满足")</f>
        <v>不满足</v>
      </c>
      <c r="U80" s="122" t="str">
        <f>IF(COUNTIF(R80:R80,"满足")&gt;0,"满足","不满足")</f>
        <v>不满足</v>
      </c>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row>
    <row r="81" ht="31" customHeight="1" spans="1:45">
      <c r="A81" s="30"/>
      <c r="B81" s="77" t="s">
        <v>82</v>
      </c>
      <c r="C81" s="77"/>
      <c r="D81" s="77"/>
      <c r="E81" s="77"/>
      <c r="F81" s="77"/>
      <c r="G81" s="77"/>
      <c r="H81" s="77"/>
      <c r="I81" s="77"/>
      <c r="J81" s="77"/>
      <c r="K81" s="77"/>
      <c r="L81" s="77"/>
      <c r="M81" s="77"/>
      <c r="N81" s="77"/>
      <c r="O81" s="77"/>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row>
    <row r="82" ht="31" customHeight="1" spans="1:45">
      <c r="A82" s="30"/>
      <c r="B82" s="91" t="s">
        <v>52</v>
      </c>
      <c r="C82" s="89"/>
      <c r="D82" s="91" t="s">
        <v>54</v>
      </c>
      <c r="E82" s="92"/>
      <c r="F82" s="92"/>
      <c r="G82" s="92"/>
      <c r="H82" s="88" t="s">
        <v>53</v>
      </c>
      <c r="I82" s="92"/>
      <c r="J82" s="90" t="s">
        <v>79</v>
      </c>
      <c r="K82" s="90"/>
      <c r="L82" s="91" t="s">
        <v>80</v>
      </c>
      <c r="M82" s="92"/>
      <c r="N82" s="92"/>
      <c r="O82" s="89"/>
      <c r="P82" s="132" t="s">
        <v>48</v>
      </c>
      <c r="Q82" s="132" t="s">
        <v>49</v>
      </c>
      <c r="R82" s="132" t="s">
        <v>50</v>
      </c>
      <c r="S82" s="122" t="s">
        <v>48</v>
      </c>
      <c r="T82" s="122" t="s">
        <v>49</v>
      </c>
      <c r="U82" s="122" t="s">
        <v>50</v>
      </c>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row>
    <row r="83" ht="31" customHeight="1" spans="1:45">
      <c r="A83" s="30"/>
      <c r="B83" s="93"/>
      <c r="C83" s="94"/>
      <c r="D83" s="93"/>
      <c r="E83" s="96"/>
      <c r="F83" s="96"/>
      <c r="G83" s="96"/>
      <c r="H83" s="93"/>
      <c r="I83" s="94"/>
      <c r="J83" s="95"/>
      <c r="K83" s="95"/>
      <c r="L83" s="171"/>
      <c r="M83" s="172"/>
      <c r="N83" s="172"/>
      <c r="O83" s="173"/>
      <c r="P83" s="137" t="str">
        <f>IF(H83="高级","满足","不满足")</f>
        <v>不满足</v>
      </c>
      <c r="Q83" s="27" t="str">
        <f>IF(OR(H83="高级",H83="中级"),"满足","不满足")</f>
        <v>不满足</v>
      </c>
      <c r="R83" s="27" t="str">
        <f>IF(OR(H83="高级",H83="中级",H83="初级"),"满足","不满足")</f>
        <v>不满足</v>
      </c>
      <c r="S83" s="122" t="str">
        <f>IF(COUNTIF(P83:P83,"满足")&gt;0,"满足","不满足")</f>
        <v>不满足</v>
      </c>
      <c r="T83" s="122" t="str">
        <f>IF(COUNTIF(Q83:Q83,"满足")&gt;0,"满足","不满足")</f>
        <v>不满足</v>
      </c>
      <c r="U83" s="122" t="str">
        <f>IF(COUNTIF(R83:R83,"满足")&gt;0,"满足","不满足")</f>
        <v>不满足</v>
      </c>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row>
    <row r="84" ht="31" customHeight="1" spans="1:45">
      <c r="A84" s="30"/>
      <c r="B84" s="77" t="s">
        <v>83</v>
      </c>
      <c r="C84" s="77"/>
      <c r="D84" s="77"/>
      <c r="E84" s="77"/>
      <c r="F84" s="77"/>
      <c r="G84" s="77"/>
      <c r="H84" s="77"/>
      <c r="I84" s="77"/>
      <c r="J84" s="77"/>
      <c r="K84" s="77"/>
      <c r="L84" s="77"/>
      <c r="M84" s="77"/>
      <c r="N84" s="77"/>
      <c r="O84" s="77"/>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row>
    <row r="85" ht="31" customHeight="1" spans="1:45">
      <c r="A85" s="30"/>
      <c r="B85" s="91" t="s">
        <v>52</v>
      </c>
      <c r="C85" s="89"/>
      <c r="D85" s="90" t="s">
        <v>54</v>
      </c>
      <c r="E85" s="90"/>
      <c r="F85" s="90"/>
      <c r="G85" s="90" t="s">
        <v>79</v>
      </c>
      <c r="H85" s="90"/>
      <c r="I85" s="154" t="s">
        <v>84</v>
      </c>
      <c r="J85" s="154"/>
      <c r="K85" s="154"/>
      <c r="L85" s="154"/>
      <c r="M85" s="91" t="s">
        <v>56</v>
      </c>
      <c r="N85" s="90" t="s">
        <v>57</v>
      </c>
      <c r="O85" s="90" t="s">
        <v>58</v>
      </c>
      <c r="P85" s="132" t="s">
        <v>48</v>
      </c>
      <c r="Q85" s="132" t="s">
        <v>49</v>
      </c>
      <c r="R85" s="132" t="s">
        <v>50</v>
      </c>
      <c r="S85" s="122" t="s">
        <v>48</v>
      </c>
      <c r="T85" s="122" t="s">
        <v>49</v>
      </c>
      <c r="U85" s="122" t="s">
        <v>50</v>
      </c>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row>
    <row r="86" ht="31" customHeight="1" spans="1:45">
      <c r="A86" s="30"/>
      <c r="B86" s="95"/>
      <c r="C86" s="95"/>
      <c r="D86" s="95"/>
      <c r="E86" s="95"/>
      <c r="F86" s="95"/>
      <c r="G86" s="95"/>
      <c r="H86" s="95"/>
      <c r="I86" s="95"/>
      <c r="J86" s="95"/>
      <c r="K86" s="95"/>
      <c r="L86" s="95"/>
      <c r="M86" s="95"/>
      <c r="N86" s="133"/>
      <c r="O86" s="133"/>
      <c r="P86" s="137" t="str">
        <f>IF(AND(I86&lt;&gt;"",OR(M86="独立完成",AND(O86&lt;&gt;"",O86&lt;4))),"满足","不满足")</f>
        <v>不满足</v>
      </c>
      <c r="Q86" s="27" t="str">
        <f>IF(AND(I86&lt;&gt;"",OR(M86="独立完成",AND(O86&lt;&gt;"",O86&lt;6))),"满足","不满足")</f>
        <v>不满足</v>
      </c>
      <c r="R86" s="27" t="str">
        <f>IF(AND(I86&lt;&gt;"",OR(M86="独立完成",AND(O86&lt;&gt;"",O86&lt;8))),"满足","不满足")</f>
        <v>不满足</v>
      </c>
      <c r="S86" s="122" t="str">
        <f>IF(COUNTIF(P86:P86,"满足")&gt;0,"满足","不满足")</f>
        <v>不满足</v>
      </c>
      <c r="T86" s="122" t="str">
        <f>IF(COUNTIF(Q86:Q86,"满足")&gt;0,"满足","不满足")</f>
        <v>不满足</v>
      </c>
      <c r="U86" s="122" t="str">
        <f>IF(COUNTIF(R86:R86,"满足")&gt;0,"满足","不满足")</f>
        <v>不满足</v>
      </c>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row>
    <row r="87" ht="31" customHeight="1" spans="1:45">
      <c r="A87" s="30"/>
      <c r="B87" s="77" t="s">
        <v>85</v>
      </c>
      <c r="C87" s="77"/>
      <c r="D87" s="77"/>
      <c r="E87" s="77"/>
      <c r="F87" s="77"/>
      <c r="G87" s="77"/>
      <c r="H87" s="77"/>
      <c r="I87" s="77"/>
      <c r="J87" s="77"/>
      <c r="K87" s="77"/>
      <c r="L87" s="77"/>
      <c r="M87" s="77"/>
      <c r="N87" s="77"/>
      <c r="O87" s="77"/>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row>
    <row r="88" ht="31" customHeight="1" spans="1:45">
      <c r="A88" s="30"/>
      <c r="B88" s="91" t="s">
        <v>52</v>
      </c>
      <c r="C88" s="89"/>
      <c r="D88" s="91" t="s">
        <v>54</v>
      </c>
      <c r="E88" s="92"/>
      <c r="F88" s="92"/>
      <c r="G88" s="92"/>
      <c r="H88" s="88" t="s">
        <v>53</v>
      </c>
      <c r="I88" s="92"/>
      <c r="J88" s="90" t="s">
        <v>79</v>
      </c>
      <c r="K88" s="90"/>
      <c r="L88" s="91" t="s">
        <v>80</v>
      </c>
      <c r="M88" s="92"/>
      <c r="N88" s="92"/>
      <c r="O88" s="89"/>
      <c r="P88" s="132" t="s">
        <v>48</v>
      </c>
      <c r="Q88" s="132" t="s">
        <v>49</v>
      </c>
      <c r="R88" s="132" t="s">
        <v>50</v>
      </c>
      <c r="S88" s="122" t="s">
        <v>48</v>
      </c>
      <c r="T88" s="122" t="s">
        <v>49</v>
      </c>
      <c r="U88" s="122" t="s">
        <v>50</v>
      </c>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row>
    <row r="89" ht="31" customHeight="1" spans="1:45">
      <c r="A89" s="30"/>
      <c r="B89" s="148"/>
      <c r="C89" s="149"/>
      <c r="D89" s="93"/>
      <c r="E89" s="96"/>
      <c r="F89" s="96"/>
      <c r="G89" s="96"/>
      <c r="H89" s="93"/>
      <c r="I89" s="94"/>
      <c r="J89" s="95"/>
      <c r="K89" s="95"/>
      <c r="L89" s="171"/>
      <c r="M89" s="172"/>
      <c r="N89" s="172"/>
      <c r="O89" s="173"/>
      <c r="P89" s="137" t="str">
        <f>IF(H89="高级","满足","不满足")</f>
        <v>不满足</v>
      </c>
      <c r="Q89" s="27" t="str">
        <f>IF(OR(H89="高级",H89="中级"),"满足","不满足")</f>
        <v>不满足</v>
      </c>
      <c r="R89" s="27" t="str">
        <f>IF(OR(H89="高级",H89="中级",H89="初级"),"满足","不满足")</f>
        <v>不满足</v>
      </c>
      <c r="S89" s="122" t="str">
        <f>IF(COUNTIF(P89:P89,"满足")&gt;0,"满足","不满足")</f>
        <v>不满足</v>
      </c>
      <c r="T89" s="122" t="str">
        <f>IF(COUNTIF(Q89:Q89,"满足")&gt;0,"满足","不满足")</f>
        <v>不满足</v>
      </c>
      <c r="U89" s="122" t="str">
        <f>IF(COUNTIF(R89:R89,"满足")&gt;0,"满足","不满足")</f>
        <v>不满足</v>
      </c>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row>
    <row r="90" ht="29.3" customHeight="1" spans="1:45">
      <c r="A90" s="30"/>
      <c r="B90" s="150"/>
      <c r="C90" s="151"/>
      <c r="D90" s="151"/>
      <c r="E90" s="151"/>
      <c r="F90" s="151"/>
      <c r="G90" s="151"/>
      <c r="H90" s="151"/>
      <c r="I90" s="151"/>
      <c r="J90" s="151"/>
      <c r="K90" s="151"/>
      <c r="L90" s="151"/>
      <c r="M90" s="151"/>
      <c r="N90" s="151"/>
      <c r="O90" s="174"/>
      <c r="P90" s="175"/>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row>
    <row r="91" ht="29.3" customHeight="1" spans="1:45">
      <c r="A91" s="30"/>
      <c r="B91" s="152" t="s">
        <v>86</v>
      </c>
      <c r="C91" s="153"/>
      <c r="D91" s="153"/>
      <c r="E91" s="153"/>
      <c r="F91" s="153"/>
      <c r="G91" s="153"/>
      <c r="H91" s="153"/>
      <c r="I91" s="153"/>
      <c r="J91" s="153"/>
      <c r="K91" s="153"/>
      <c r="L91" s="153"/>
      <c r="M91" s="153"/>
      <c r="N91" s="153"/>
      <c r="O91" s="176"/>
      <c r="P91" s="175"/>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row>
    <row r="92" ht="30" customHeight="1" spans="1:45">
      <c r="A92" s="30"/>
      <c r="B92" s="77" t="s">
        <v>87</v>
      </c>
      <c r="C92" s="77"/>
      <c r="D92" s="77"/>
      <c r="E92" s="77"/>
      <c r="F92" s="77"/>
      <c r="G92" s="77"/>
      <c r="H92" s="77"/>
      <c r="I92" s="77"/>
      <c r="J92" s="77"/>
      <c r="K92" s="77"/>
      <c r="L92" s="77"/>
      <c r="M92" s="77"/>
      <c r="N92" s="77"/>
      <c r="O92" s="77"/>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row>
    <row r="93" ht="30" customHeight="1" spans="1:45">
      <c r="A93" s="30"/>
      <c r="B93" s="90" t="s">
        <v>88</v>
      </c>
      <c r="C93" s="90"/>
      <c r="D93" s="90" t="s">
        <v>54</v>
      </c>
      <c r="E93" s="90"/>
      <c r="F93" s="90"/>
      <c r="G93" s="90"/>
      <c r="H93" s="92" t="s">
        <v>89</v>
      </c>
      <c r="I93" s="92"/>
      <c r="J93" s="89"/>
      <c r="K93" s="91" t="s">
        <v>56</v>
      </c>
      <c r="L93" s="90" t="s">
        <v>57</v>
      </c>
      <c r="M93" s="90" t="s">
        <v>58</v>
      </c>
      <c r="N93" s="91" t="s">
        <v>90</v>
      </c>
      <c r="O93" s="89"/>
      <c r="P93" s="132" t="s">
        <v>48</v>
      </c>
      <c r="Q93" s="132" t="s">
        <v>49</v>
      </c>
      <c r="R93" s="132" t="s">
        <v>50</v>
      </c>
      <c r="S93" s="122" t="s">
        <v>48</v>
      </c>
      <c r="T93" s="122" t="s">
        <v>49</v>
      </c>
      <c r="U93" s="122" t="s">
        <v>50</v>
      </c>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row>
    <row r="94" ht="30" customHeight="1" spans="1:45">
      <c r="A94" s="30"/>
      <c r="B94" s="93"/>
      <c r="C94" s="94"/>
      <c r="D94" s="95"/>
      <c r="E94" s="95"/>
      <c r="F94" s="95"/>
      <c r="G94" s="95"/>
      <c r="H94" s="96"/>
      <c r="I94" s="96"/>
      <c r="J94" s="96"/>
      <c r="K94" s="95"/>
      <c r="L94" s="133"/>
      <c r="M94" s="133"/>
      <c r="N94" s="177"/>
      <c r="O94" s="178"/>
      <c r="P94" s="137">
        <f t="shared" ref="P94:P99" si="0">IF(AND(B94="发明专利",OR(K94="独立完成",AND(M94&lt;&gt;"",M94=1)),N94&gt;=10),1,IF(AND(OR(B94="实用新型专利",B94="软件著作权登记"),OR(K94="独立完成",AND(M94&lt;&gt;"",M94=1)),N94&gt;=10),0.5,0))</f>
        <v>0</v>
      </c>
      <c r="Q94" s="137">
        <f>IF(AND(B94="发明专利",OR(K94="独立完成",AND(M94&lt;&gt;"",M94&lt;6)),N94&gt;=5),1,IF(AND(OR(B94="实用新型专利",B94="软件著作权登记",B94="外观设计专利"),OR(K94="独立完成",AND(M94&lt;&gt;"",M94=1)),N94&gt;=5),0.5,0))</f>
        <v>0</v>
      </c>
      <c r="R94" s="137">
        <f>IF(AND(B94="发明专利",OR(K94="独立完成",AND(M94&lt;&gt;"",M94&lt;8)),N94&gt;=3),1,IF(AND(OR(B94="实用新型专利",B94="软件著作权登记"),OR(K94="独立完成",AND(M94&lt;&gt;"",M94&lt;3)),N94&gt;=3),0.5,IF(AND(B94="外观设计专利",OR(K94="独立完成",AND(M94&lt;&gt;"",M94=1)),N94&gt;=3),0.5,0)))</f>
        <v>0</v>
      </c>
      <c r="S94" s="122" t="str">
        <f>IF(SUM(P94:P96)&gt;=1,"满足","不满足")</f>
        <v>不满足</v>
      </c>
      <c r="T94" s="122" t="str">
        <f>IF(SUM(Q94:Q96)&gt;=0.5,"满足","不满足")</f>
        <v>不满足</v>
      </c>
      <c r="U94" s="122" t="str">
        <f>IF(SUM(R94:R96)&gt;=0.5,"满足","不满足")</f>
        <v>不满足</v>
      </c>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row>
    <row r="95" ht="30" customHeight="1" spans="1:45">
      <c r="A95" s="30"/>
      <c r="B95" s="93"/>
      <c r="C95" s="94"/>
      <c r="D95" s="95"/>
      <c r="E95" s="95"/>
      <c r="F95" s="95"/>
      <c r="G95" s="95"/>
      <c r="H95" s="96"/>
      <c r="I95" s="96"/>
      <c r="J95" s="96"/>
      <c r="K95" s="95"/>
      <c r="L95" s="133"/>
      <c r="M95" s="133"/>
      <c r="N95" s="177"/>
      <c r="O95" s="178"/>
      <c r="P95" s="137">
        <f t="shared" si="0"/>
        <v>0</v>
      </c>
      <c r="Q95" s="137">
        <f>IF(AND(B95="发明专利",OR(K95="独立完成",AND(M95&lt;&gt;"",M95&lt;6)),N95&gt;=5),1,IF(AND(OR(B95="实用新型专利",B95="软件著作权登记",B95="外观设计专利"),OR(K95="独立完成",AND(M95&lt;&gt;"",M95=1)),N95&gt;=5),0.5,0))</f>
        <v>0</v>
      </c>
      <c r="R95" s="137">
        <f>IF(AND(B95="发明专利",OR(K95="独立完成",AND(M95&lt;&gt;"",M95&lt;8)),N95&gt;=3),1,IF(AND(OR(B95="实用新型专利",B95="软件著作权登记"),OR(K95="独立完成",AND(M95&lt;&gt;"",M95&lt;3)),N95&gt;=3),0.5,IF(AND(B95="外观设计专利",OR(K95="独立完成",AND(M95&lt;&gt;"",M95=1)),N95&gt;=3),0.5,0)))</f>
        <v>0</v>
      </c>
      <c r="S95" s="27"/>
      <c r="T95" s="141"/>
      <c r="U95" s="141"/>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row>
    <row r="96" ht="30" customHeight="1" spans="1:45">
      <c r="A96" s="30"/>
      <c r="B96" s="93"/>
      <c r="C96" s="94"/>
      <c r="D96" s="95"/>
      <c r="E96" s="95"/>
      <c r="F96" s="95"/>
      <c r="G96" s="95"/>
      <c r="H96" s="96"/>
      <c r="I96" s="96"/>
      <c r="J96" s="96"/>
      <c r="K96" s="95"/>
      <c r="L96" s="133"/>
      <c r="M96" s="133"/>
      <c r="N96" s="177"/>
      <c r="O96" s="178"/>
      <c r="P96" s="137">
        <f t="shared" si="0"/>
        <v>0</v>
      </c>
      <c r="Q96" s="137">
        <f>IF(AND(B96="发明专利",OR(K96="独立完成",AND(M96&lt;&gt;"",M96&lt;6)),N96&gt;=5),1,IF(AND(OR(B96="实用新型专利",B96="软件著作权登记",B96="外观设计专利"),OR(K96="独立完成",AND(M96&lt;&gt;"",M96=1)),N96&gt;=5),0.5,0))</f>
        <v>0</v>
      </c>
      <c r="R96" s="137">
        <f>IF(AND(B96="发明专利",OR(K96="独立完成",AND(M96&lt;&gt;"",M96&lt;8)),N96&gt;=3),1,IF(AND(OR(B96="实用新型专利",B96="软件著作权登记"),OR(K96="独立完成",AND(M96&lt;&gt;"",M96&lt;3)),N96&gt;=3),0.5,IF(AND(B96="外观设计专利",OR(K96="独立完成",AND(M96&lt;&gt;"",M96=1)),N96&gt;=3),0.5,0)))</f>
        <v>0</v>
      </c>
      <c r="S96" s="27"/>
      <c r="T96" s="141"/>
      <c r="U96" s="141"/>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row>
    <row r="97" ht="30" customHeight="1" spans="1:45">
      <c r="A97" s="30"/>
      <c r="B97" s="77" t="s">
        <v>91</v>
      </c>
      <c r="C97" s="77"/>
      <c r="D97" s="77"/>
      <c r="E97" s="77"/>
      <c r="F97" s="77"/>
      <c r="G97" s="77"/>
      <c r="H97" s="77"/>
      <c r="I97" s="77"/>
      <c r="J97" s="77"/>
      <c r="K97" s="77"/>
      <c r="L97" s="77"/>
      <c r="M97" s="77"/>
      <c r="N97" s="77"/>
      <c r="O97" s="77"/>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row>
    <row r="98" ht="30" customHeight="1" spans="1:45">
      <c r="A98" s="30"/>
      <c r="B98" s="90" t="s">
        <v>52</v>
      </c>
      <c r="C98" s="90"/>
      <c r="D98" s="90" t="s">
        <v>54</v>
      </c>
      <c r="E98" s="90"/>
      <c r="F98" s="90"/>
      <c r="G98" s="90"/>
      <c r="H98" s="92" t="s">
        <v>92</v>
      </c>
      <c r="I98" s="92"/>
      <c r="J98" s="89"/>
      <c r="K98" s="91" t="s">
        <v>56</v>
      </c>
      <c r="L98" s="90" t="s">
        <v>57</v>
      </c>
      <c r="M98" s="90" t="s">
        <v>58</v>
      </c>
      <c r="N98" s="91" t="s">
        <v>93</v>
      </c>
      <c r="O98" s="89"/>
      <c r="P98" s="132" t="s">
        <v>48</v>
      </c>
      <c r="Q98" s="132" t="s">
        <v>49</v>
      </c>
      <c r="R98" s="132" t="s">
        <v>50</v>
      </c>
      <c r="S98" s="122" t="s">
        <v>48</v>
      </c>
      <c r="T98" s="122" t="s">
        <v>49</v>
      </c>
      <c r="U98" s="122" t="s">
        <v>50</v>
      </c>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row>
    <row r="99" ht="30" customHeight="1" spans="1:45">
      <c r="A99" s="30"/>
      <c r="B99" s="103"/>
      <c r="C99" s="105"/>
      <c r="D99" s="102"/>
      <c r="E99" s="102"/>
      <c r="F99" s="102"/>
      <c r="G99" s="102"/>
      <c r="H99" s="104"/>
      <c r="I99" s="104"/>
      <c r="J99" s="104"/>
      <c r="K99" s="102"/>
      <c r="L99" s="179"/>
      <c r="M99" s="179"/>
      <c r="N99" s="180"/>
      <c r="O99" s="181"/>
      <c r="P99" s="137" t="str">
        <f>IF(AND(OR(K99="独立完成",AND(M99&lt;&gt;"",M99=1)),N99&gt;=10),"满足","不满足")</f>
        <v>不满足</v>
      </c>
      <c r="Q99" s="137" t="str">
        <f>IF(AND(OR(K99="独立完成",AND(M99&lt;&gt;"",M99&lt;6)),N99&gt;=3),"满足","不满足")</f>
        <v>不满足</v>
      </c>
      <c r="R99" s="27" t="str">
        <f>IF(AND(OR(K99="独立完成",AND(M99&lt;&gt;"",M99&lt;8)),N99&gt;=1),"满足","不满足")</f>
        <v>不满足</v>
      </c>
      <c r="S99" s="122" t="str">
        <f>IF(COUNTIF(P99:P101,"满足")&gt;0,"满足","不满足")</f>
        <v>不满足</v>
      </c>
      <c r="T99" s="122" t="str">
        <f>IF(COUNTIF(Q99:Q101,"满足")&gt;0,"满足","不满足")</f>
        <v>不满足</v>
      </c>
      <c r="U99" s="122" t="str">
        <f>IF(COUNTIF(R99:R101,"满足")&gt;0,"满足","不满足")</f>
        <v>不满足</v>
      </c>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row>
    <row r="100" ht="30" customHeight="1" spans="1:45">
      <c r="A100" s="30"/>
      <c r="B100" s="103"/>
      <c r="C100" s="105"/>
      <c r="D100" s="102"/>
      <c r="E100" s="102"/>
      <c r="F100" s="102"/>
      <c r="G100" s="102"/>
      <c r="H100" s="104"/>
      <c r="I100" s="104"/>
      <c r="J100" s="104"/>
      <c r="K100" s="102"/>
      <c r="L100" s="179"/>
      <c r="M100" s="179"/>
      <c r="N100" s="180"/>
      <c r="O100" s="181"/>
      <c r="P100" s="137" t="str">
        <f>IF(AND(OR(K100="独立完成",AND(M100&lt;&gt;"",M100=1)),N100&gt;=10),"满足","不满足")</f>
        <v>不满足</v>
      </c>
      <c r="Q100" s="137" t="str">
        <f>IF(AND(OR(K100="独立完成",AND(M100&lt;&gt;"",M100&lt;6)),N100&gt;=3),"满足","不满足")</f>
        <v>不满足</v>
      </c>
      <c r="R100" s="27" t="str">
        <f>IF(AND(OR(K100="独立完成",AND(M100&lt;&gt;"",M100&lt;8)),N100&gt;=1),"满足","不满足")</f>
        <v>不满足</v>
      </c>
      <c r="S100" s="137"/>
      <c r="T100" s="141"/>
      <c r="U100" s="141"/>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row>
    <row r="101" ht="30" customHeight="1" spans="1:45">
      <c r="A101" s="30"/>
      <c r="B101" s="103"/>
      <c r="C101" s="105"/>
      <c r="D101" s="102"/>
      <c r="E101" s="102"/>
      <c r="F101" s="102"/>
      <c r="G101" s="102"/>
      <c r="H101" s="104"/>
      <c r="I101" s="104"/>
      <c r="J101" s="104"/>
      <c r="K101" s="102"/>
      <c r="L101" s="179"/>
      <c r="M101" s="179"/>
      <c r="N101" s="180"/>
      <c r="O101" s="181"/>
      <c r="P101" s="137" t="str">
        <f>IF(AND(OR(K101="独立完成",AND(M101&lt;&gt;"",M101=1)),N101&gt;=10),"满足","不满足")</f>
        <v>不满足</v>
      </c>
      <c r="Q101" s="137" t="str">
        <f>IF(AND(OR(K101="独立完成",AND(M101&lt;&gt;"",M101&lt;6)),N101&gt;=3),"满足","不满足")</f>
        <v>不满足</v>
      </c>
      <c r="R101" s="27" t="str">
        <f>IF(AND(OR(K101="独立完成",AND(M101&lt;&gt;"",M101&lt;8)),N101&gt;=1),"满足","不满足")</f>
        <v>不满足</v>
      </c>
      <c r="S101" s="137"/>
      <c r="T101" s="141"/>
      <c r="U101" s="141"/>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row>
    <row r="102" ht="30" customHeight="1" spans="1:45">
      <c r="A102" s="30"/>
      <c r="B102" s="77" t="s">
        <v>94</v>
      </c>
      <c r="C102" s="77"/>
      <c r="D102" s="77"/>
      <c r="E102" s="77"/>
      <c r="F102" s="77"/>
      <c r="G102" s="77"/>
      <c r="H102" s="77"/>
      <c r="I102" s="77"/>
      <c r="J102" s="77"/>
      <c r="K102" s="77"/>
      <c r="L102" s="77"/>
      <c r="M102" s="77"/>
      <c r="N102" s="77"/>
      <c r="O102" s="77"/>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row>
    <row r="103" ht="30" customHeight="1" spans="1:45">
      <c r="A103" s="30"/>
      <c r="B103" s="91" t="s">
        <v>52</v>
      </c>
      <c r="C103" s="89"/>
      <c r="D103" s="90" t="s">
        <v>54</v>
      </c>
      <c r="E103" s="90"/>
      <c r="F103" s="90"/>
      <c r="G103" s="90" t="s">
        <v>80</v>
      </c>
      <c r="H103" s="90"/>
      <c r="I103" s="91" t="s">
        <v>95</v>
      </c>
      <c r="J103" s="92"/>
      <c r="K103" s="92"/>
      <c r="L103" s="89"/>
      <c r="M103" s="90" t="s">
        <v>96</v>
      </c>
      <c r="N103" s="88" t="s">
        <v>97</v>
      </c>
      <c r="O103" s="92"/>
      <c r="P103" s="132" t="s">
        <v>48</v>
      </c>
      <c r="Q103" s="132" t="s">
        <v>49</v>
      </c>
      <c r="R103" s="132" t="s">
        <v>50</v>
      </c>
      <c r="S103" s="122" t="s">
        <v>48</v>
      </c>
      <c r="T103" s="122" t="s">
        <v>49</v>
      </c>
      <c r="U103" s="122" t="s">
        <v>50</v>
      </c>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row>
    <row r="104" ht="30" customHeight="1" spans="1:45">
      <c r="A104" s="30"/>
      <c r="B104" s="93"/>
      <c r="C104" s="94"/>
      <c r="D104" s="95"/>
      <c r="E104" s="95"/>
      <c r="F104" s="95"/>
      <c r="G104" s="95"/>
      <c r="H104" s="95"/>
      <c r="I104" s="93"/>
      <c r="J104" s="96"/>
      <c r="K104" s="96"/>
      <c r="L104" s="94"/>
      <c r="M104" s="95"/>
      <c r="N104" s="103"/>
      <c r="O104" s="105"/>
      <c r="P104" s="27" t="str">
        <f>IF(AND(I104&lt;&gt;"",D104&lt;&gt;"",OR(N104="国家级",N104="省级")),"满足","不满足")</f>
        <v>不满足</v>
      </c>
      <c r="Q104" s="27" t="str">
        <f>IF(AND(I104&lt;&gt;"",D104&lt;&gt;"",OR(N104="国家级",N104="省级",N104="市级")),"满足","不满足")</f>
        <v>不满足</v>
      </c>
      <c r="R104" s="27" t="str">
        <f>IF(AND(I104&lt;&gt;"",D104&lt;&gt;"",OR(N104="国家级",N104="省级",N104="市级",N104="校级")),"满足","不满足")</f>
        <v>不满足</v>
      </c>
      <c r="S104" s="122" t="str">
        <f>IF((COUNTIF(P104:P104,"满足")+COUNTIF(P107:P107,"满足"))&gt;0,"满足","不满足")</f>
        <v>不满足</v>
      </c>
      <c r="T104" s="122" t="str">
        <f>IF((COUNTIF(Q104:Q104,"满足")+COUNTIF(Q107:Q107,"满足"))&gt;0,"满足","不满足")</f>
        <v>不满足</v>
      </c>
      <c r="U104" s="122" t="str">
        <f>IF((COUNTIF(R104:R104,"满足")+COUNTIF(R107:R107,"满足"))&gt;0,"满足","不满足")</f>
        <v>不满足</v>
      </c>
      <c r="V104" s="139"/>
      <c r="W104" s="139"/>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row>
    <row r="105" ht="30" customHeight="1" spans="1:45">
      <c r="A105" s="30"/>
      <c r="B105" s="77" t="s">
        <v>98</v>
      </c>
      <c r="C105" s="77"/>
      <c r="D105" s="77"/>
      <c r="E105" s="77"/>
      <c r="F105" s="77"/>
      <c r="G105" s="77"/>
      <c r="H105" s="77"/>
      <c r="I105" s="77"/>
      <c r="J105" s="77"/>
      <c r="K105" s="77"/>
      <c r="L105" s="77"/>
      <c r="M105" s="77"/>
      <c r="N105" s="77"/>
      <c r="O105" s="77"/>
      <c r="V105" s="139"/>
      <c r="W105" s="139"/>
      <c r="X105" s="139"/>
      <c r="Y105" s="139"/>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row>
    <row r="106" ht="30" customHeight="1" spans="1:45">
      <c r="A106" s="30"/>
      <c r="B106" s="91" t="s">
        <v>64</v>
      </c>
      <c r="C106" s="89"/>
      <c r="D106" s="90" t="s">
        <v>65</v>
      </c>
      <c r="E106" s="88" t="s">
        <v>54</v>
      </c>
      <c r="F106" s="154"/>
      <c r="G106" s="155"/>
      <c r="H106" s="91" t="s">
        <v>67</v>
      </c>
      <c r="I106" s="89"/>
      <c r="J106" s="91" t="s">
        <v>66</v>
      </c>
      <c r="K106" s="92"/>
      <c r="L106" s="89"/>
      <c r="M106" s="90" t="s">
        <v>56</v>
      </c>
      <c r="N106" s="90" t="s">
        <v>57</v>
      </c>
      <c r="O106" s="90" t="s">
        <v>58</v>
      </c>
      <c r="P106" s="132" t="s">
        <v>48</v>
      </c>
      <c r="Q106" s="132" t="s">
        <v>49</v>
      </c>
      <c r="R106" s="132" t="s">
        <v>50</v>
      </c>
      <c r="S106" s="27"/>
      <c r="T106" s="27"/>
      <c r="U106" s="27"/>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row>
    <row r="107" ht="31" customHeight="1" spans="1:45">
      <c r="A107" s="30"/>
      <c r="B107" s="93"/>
      <c r="C107" s="94"/>
      <c r="D107" s="95"/>
      <c r="E107" s="156"/>
      <c r="F107" s="156"/>
      <c r="G107" s="156"/>
      <c r="H107" s="93"/>
      <c r="I107" s="94"/>
      <c r="J107" s="182"/>
      <c r="K107" s="183"/>
      <c r="L107" s="184"/>
      <c r="M107" s="95"/>
      <c r="N107" s="185"/>
      <c r="O107" s="185"/>
      <c r="P107" s="27" t="str">
        <f>IF(OR(B107="国家级",B107="世界技能大赛",AND(OR(B107="省级",B107="国家开放大学"),OR(D107="一等奖",D107="金奖"))),"满足","不满足")</f>
        <v>不满足</v>
      </c>
      <c r="Q107" s="27" t="str">
        <f>IF(OR(B107="国家级",B107="世界技能大赛",B107="省级",B107="市级",B107="国家开放大学"),"满足","不满足")</f>
        <v>不满足</v>
      </c>
      <c r="R107" s="27" t="str">
        <f>IF(OR(B107="国家级",B107="世界技能大赛",B107="省级",B107="市级",B107="校级",B107="国家开放大学"),"满足","不满足")</f>
        <v>不满足</v>
      </c>
      <c r="S107" s="27"/>
      <c r="T107" s="141"/>
      <c r="U107" s="143"/>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row>
    <row r="108" ht="27" customHeight="1" spans="1:45">
      <c r="A108" s="30"/>
      <c r="B108" s="77" t="s">
        <v>99</v>
      </c>
      <c r="C108" s="77"/>
      <c r="D108" s="77"/>
      <c r="E108" s="77"/>
      <c r="F108" s="77"/>
      <c r="G108" s="77"/>
      <c r="H108" s="77"/>
      <c r="I108" s="77"/>
      <c r="J108" s="77"/>
      <c r="K108" s="77"/>
      <c r="L108" s="77"/>
      <c r="M108" s="77"/>
      <c r="N108" s="77"/>
      <c r="O108" s="77"/>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row>
    <row r="109" ht="28" customHeight="1" spans="1:45">
      <c r="A109" s="30"/>
      <c r="B109" s="91" t="s">
        <v>64</v>
      </c>
      <c r="C109" s="89"/>
      <c r="D109" s="90" t="s">
        <v>65</v>
      </c>
      <c r="E109" s="88" t="s">
        <v>54</v>
      </c>
      <c r="F109" s="154"/>
      <c r="G109" s="155"/>
      <c r="H109" s="91" t="s">
        <v>67</v>
      </c>
      <c r="I109" s="89"/>
      <c r="J109" s="91" t="s">
        <v>66</v>
      </c>
      <c r="K109" s="92"/>
      <c r="L109" s="89"/>
      <c r="M109" s="90" t="s">
        <v>56</v>
      </c>
      <c r="N109" s="90" t="s">
        <v>57</v>
      </c>
      <c r="O109" s="90" t="s">
        <v>58</v>
      </c>
      <c r="P109" s="132" t="s">
        <v>48</v>
      </c>
      <c r="Q109" s="132" t="s">
        <v>49</v>
      </c>
      <c r="R109" s="132" t="s">
        <v>50</v>
      </c>
      <c r="S109" s="122" t="s">
        <v>48</v>
      </c>
      <c r="T109" s="122" t="s">
        <v>49</v>
      </c>
      <c r="U109" s="122" t="s">
        <v>50</v>
      </c>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row>
    <row r="110" ht="28" customHeight="1" spans="1:45">
      <c r="A110" s="30"/>
      <c r="B110" s="93"/>
      <c r="C110" s="94"/>
      <c r="D110" s="95"/>
      <c r="E110" s="156"/>
      <c r="F110" s="156"/>
      <c r="G110" s="156"/>
      <c r="H110" s="93"/>
      <c r="I110" s="94"/>
      <c r="J110" s="182"/>
      <c r="K110" s="183"/>
      <c r="L110" s="184"/>
      <c r="M110" s="95"/>
      <c r="N110" s="185"/>
      <c r="O110" s="185"/>
      <c r="P110" s="27" t="str">
        <f>IF(OR(B110="国家级",B110="世界技能大赛",B110="省级",B110="国家开放大学"),"满足","不满足")</f>
        <v>不满足</v>
      </c>
      <c r="Q110" s="27" t="str">
        <f>IF(OR(B110="国家级",B110="世界技能大赛",B110="省级",B110="市级",B110="国家开放大学"),"满足","不满足")</f>
        <v>不满足</v>
      </c>
      <c r="R110" s="27" t="str">
        <f>IF(OR(B110="国家级",B110="世界技能大赛",B110="省级",B110="市级",B110="校级",B110="国家开放大学"),"满足","不满足")</f>
        <v>不满足</v>
      </c>
      <c r="S110" s="122" t="str">
        <f>IF(COUNTIF(P110:P110,"满足")&gt;0,"满足","不满足")</f>
        <v>不满足</v>
      </c>
      <c r="T110" s="122" t="str">
        <f>IF(COUNTIF(Q110:Q110,"满足")&gt;0,"满足","不满足")</f>
        <v>不满足</v>
      </c>
      <c r="U110" s="122" t="str">
        <f>IF(COUNTIF(R110:R110,"满足")&gt;0,"满足","不满足")</f>
        <v>不满足</v>
      </c>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row>
    <row r="111" ht="33" customHeight="1" spans="1:45">
      <c r="A111" s="30"/>
      <c r="B111" s="157" t="s">
        <v>100</v>
      </c>
      <c r="C111" s="77"/>
      <c r="D111" s="77"/>
      <c r="E111" s="77"/>
      <c r="F111" s="77"/>
      <c r="G111" s="77"/>
      <c r="H111" s="77"/>
      <c r="I111" s="77"/>
      <c r="J111" s="77"/>
      <c r="K111" s="77"/>
      <c r="L111" s="77"/>
      <c r="M111" s="77"/>
      <c r="N111" s="77"/>
      <c r="O111" s="77"/>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row>
    <row r="112" ht="28" customHeight="1" spans="1:45">
      <c r="A112" s="30"/>
      <c r="B112" s="91" t="s">
        <v>52</v>
      </c>
      <c r="C112" s="89"/>
      <c r="D112" s="91" t="s">
        <v>101</v>
      </c>
      <c r="E112" s="92"/>
      <c r="F112" s="92"/>
      <c r="G112" s="89"/>
      <c r="H112" s="90" t="s">
        <v>102</v>
      </c>
      <c r="I112" s="90"/>
      <c r="J112" s="78" t="s">
        <v>103</v>
      </c>
      <c r="K112" s="90"/>
      <c r="L112" s="90"/>
      <c r="M112" s="90"/>
      <c r="N112" s="92" t="s">
        <v>104</v>
      </c>
      <c r="O112" s="89"/>
      <c r="P112" s="132" t="s">
        <v>48</v>
      </c>
      <c r="Q112" s="132" t="s">
        <v>49</v>
      </c>
      <c r="R112" s="132" t="s">
        <v>50</v>
      </c>
      <c r="S112" s="122" t="s">
        <v>48</v>
      </c>
      <c r="T112" s="122" t="s">
        <v>49</v>
      </c>
      <c r="U112" s="122" t="s">
        <v>50</v>
      </c>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row>
    <row r="113" ht="28" customHeight="1" spans="1:45">
      <c r="A113" s="30"/>
      <c r="B113" s="93"/>
      <c r="C113" s="94"/>
      <c r="D113" s="93"/>
      <c r="E113" s="96"/>
      <c r="F113" s="96"/>
      <c r="G113" s="96"/>
      <c r="H113" s="158"/>
      <c r="I113" s="158"/>
      <c r="J113" s="95"/>
      <c r="K113" s="95"/>
      <c r="L113" s="95"/>
      <c r="M113" s="95"/>
      <c r="N113" s="186"/>
      <c r="O113" s="187"/>
      <c r="P113" s="27" t="str">
        <f>IF(AND(B113="企业一线技术工作",H113&gt;=36,J113&lt;&gt;""),"满足",IF(AND(B113="企业一线实践锻炼",H113&gt;=6,J113&lt;&gt;"",N113&gt;=20),"满足","不满足"))</f>
        <v>不满足</v>
      </c>
      <c r="Q113" s="27" t="str">
        <f>IF(AND(B113="企业一线技术工作",H113&gt;=36,J113&lt;&gt;""),"满足",IF(AND(B113="企业一线实践锻炼",H113&gt;=6,J113&lt;&gt;"",N113&gt;=10),"满足","不满足"))</f>
        <v>不满足</v>
      </c>
      <c r="R113" s="27" t="str">
        <f>IF(AND(B113="企业一线技术工作",H113&gt;=36),"满足",IF(AND(B113="国家级双师基地培训",H113&gt;=6,J113&lt;&gt;""),"满足","不满足"))</f>
        <v>不满足</v>
      </c>
      <c r="S113" s="122" t="str">
        <f>IF(COUNTIF(P113:P113,"满足")&gt;0,"满足","不满足")</f>
        <v>不满足</v>
      </c>
      <c r="T113" s="122" t="str">
        <f>IF(COUNTIF(Q113:Q113,"满足")&gt;0,"满足","不满足")</f>
        <v>不满足</v>
      </c>
      <c r="U113" s="122" t="str">
        <f>IF(COUNTIF(R113:R113,"满足")&gt;0,"满足","不满足")</f>
        <v>不满足</v>
      </c>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row>
    <row r="114" ht="21" customHeight="1" spans="1:45">
      <c r="A114" s="30"/>
      <c r="B114" s="77" t="s">
        <v>105</v>
      </c>
      <c r="C114" s="77"/>
      <c r="D114" s="77"/>
      <c r="E114" s="77"/>
      <c r="F114" s="77"/>
      <c r="G114" s="77"/>
      <c r="H114" s="77"/>
      <c r="I114" s="77"/>
      <c r="J114" s="77"/>
      <c r="K114" s="77"/>
      <c r="L114" s="77"/>
      <c r="M114" s="77"/>
      <c r="N114" s="77"/>
      <c r="O114" s="77"/>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row>
    <row r="115" ht="28" customHeight="1" spans="1:45">
      <c r="A115" s="30"/>
      <c r="B115" s="91" t="s">
        <v>52</v>
      </c>
      <c r="C115" s="89"/>
      <c r="D115" s="91" t="s">
        <v>54</v>
      </c>
      <c r="E115" s="92"/>
      <c r="F115" s="92"/>
      <c r="G115" s="89"/>
      <c r="H115" s="91" t="s">
        <v>53</v>
      </c>
      <c r="I115" s="89"/>
      <c r="J115" s="188" t="s">
        <v>106</v>
      </c>
      <c r="K115" s="189"/>
      <c r="L115" s="189"/>
      <c r="M115" s="189"/>
      <c r="N115" s="91" t="s">
        <v>79</v>
      </c>
      <c r="O115" s="89"/>
      <c r="P115" s="122" t="s">
        <v>48</v>
      </c>
      <c r="Q115" s="122" t="s">
        <v>49</v>
      </c>
      <c r="R115" s="122" t="s">
        <v>50</v>
      </c>
      <c r="S115" s="27"/>
      <c r="T115" s="27"/>
      <c r="U115" s="27"/>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row>
    <row r="116" ht="28" customHeight="1" spans="1:45">
      <c r="A116" s="30"/>
      <c r="B116" s="93"/>
      <c r="C116" s="94"/>
      <c r="D116" s="93"/>
      <c r="E116" s="96"/>
      <c r="F116" s="96"/>
      <c r="G116" s="96"/>
      <c r="H116" s="93"/>
      <c r="I116" s="94"/>
      <c r="J116" s="93"/>
      <c r="K116" s="96"/>
      <c r="L116" s="96"/>
      <c r="M116" s="94"/>
      <c r="N116" s="190"/>
      <c r="O116" s="191"/>
      <c r="P116" s="122" t="str">
        <f>IF(AND(B116&lt;&gt;"",D116&lt;&gt;"",OR(H116="省级",H116="国家级")),"满足","不满足")</f>
        <v>不满足</v>
      </c>
      <c r="Q116" s="122" t="str">
        <f>IF(AND(B116&lt;&gt;"",D116&lt;&gt;"",OR(H116="省级",H116="国家级",H116="市级")),"满足","不满足")</f>
        <v>不满足</v>
      </c>
      <c r="R116" s="122" t="str">
        <f>IF(AND(B116&lt;&gt;"",D116&lt;&gt;"",OR(H116="省级",H116="国家级",H116="市级",H116="校级")),"满足","不满足")</f>
        <v>不满足</v>
      </c>
      <c r="S116" s="27"/>
      <c r="T116" s="141"/>
      <c r="U116" s="143"/>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row>
    <row r="117" ht="21" customHeight="1" spans="1:45">
      <c r="A117" s="30"/>
      <c r="B117" s="76" t="s">
        <v>107</v>
      </c>
      <c r="C117" s="76"/>
      <c r="D117" s="76"/>
      <c r="E117" s="76"/>
      <c r="F117" s="76"/>
      <c r="G117" s="76"/>
      <c r="H117" s="76"/>
      <c r="I117" s="76"/>
      <c r="J117" s="76"/>
      <c r="K117" s="76"/>
      <c r="L117" s="76"/>
      <c r="M117" s="76"/>
      <c r="N117" s="76"/>
      <c r="O117" s="76"/>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row>
    <row r="118" ht="20" customHeight="1" spans="1:45">
      <c r="A118" s="30"/>
      <c r="B118" s="77" t="s">
        <v>108</v>
      </c>
      <c r="C118" s="77"/>
      <c r="D118" s="77"/>
      <c r="E118" s="77"/>
      <c r="F118" s="77"/>
      <c r="G118" s="77"/>
      <c r="H118" s="77"/>
      <c r="I118" s="77"/>
      <c r="J118" s="77"/>
      <c r="K118" s="77"/>
      <c r="L118" s="77"/>
      <c r="M118" s="77"/>
      <c r="N118" s="77"/>
      <c r="O118" s="77"/>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row>
    <row r="119" ht="28" customHeight="1" spans="1:45">
      <c r="A119" s="30"/>
      <c r="B119" s="91" t="s">
        <v>52</v>
      </c>
      <c r="C119" s="92"/>
      <c r="D119" s="89"/>
      <c r="E119" s="90" t="s">
        <v>53</v>
      </c>
      <c r="F119" s="91" t="s">
        <v>109</v>
      </c>
      <c r="G119" s="92"/>
      <c r="H119" s="89"/>
      <c r="I119" s="91" t="s">
        <v>110</v>
      </c>
      <c r="J119" s="92"/>
      <c r="K119" s="89"/>
      <c r="L119" s="90" t="s">
        <v>111</v>
      </c>
      <c r="M119" s="90" t="s">
        <v>56</v>
      </c>
      <c r="N119" s="90" t="s">
        <v>57</v>
      </c>
      <c r="O119" s="90" t="s">
        <v>58</v>
      </c>
      <c r="P119" s="132" t="s">
        <v>48</v>
      </c>
      <c r="Q119" s="132" t="s">
        <v>49</v>
      </c>
      <c r="R119" s="132" t="s">
        <v>50</v>
      </c>
      <c r="S119" s="122" t="s">
        <v>48</v>
      </c>
      <c r="T119" s="122" t="s">
        <v>49</v>
      </c>
      <c r="U119" s="122" t="s">
        <v>50</v>
      </c>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row>
    <row r="120" ht="28" customHeight="1" spans="1:45">
      <c r="A120" s="30"/>
      <c r="B120" s="93"/>
      <c r="C120" s="96"/>
      <c r="D120" s="94"/>
      <c r="E120" s="95"/>
      <c r="F120" s="93"/>
      <c r="G120" s="96"/>
      <c r="H120" s="94"/>
      <c r="I120" s="93"/>
      <c r="J120" s="96"/>
      <c r="K120" s="94"/>
      <c r="L120" s="95"/>
      <c r="M120" s="95"/>
      <c r="N120" s="185"/>
      <c r="O120" s="185"/>
      <c r="P120" s="137" t="str">
        <f>IF(AND(OR(M120="独立完成",AND(O120&lt;&gt;"",O120&lt;3)),OR(AND(B120="“双高计划”",E120="国家级"),AND(B120="“兴辽卓越”行动计划",E120="省级"),AND(B120="“提质培优”行动计划",E120="省级"),AND(B120="专项教育教学改革项目",E120="省级"))),"满足","不满足")</f>
        <v>不满足</v>
      </c>
      <c r="Q120" s="27" t="str">
        <f>IF(AND(OR(M120="独立完成",AND(O120&lt;&gt;"",O120&lt;6)),OR(AND(B120="“双高计划”",E120="国家级"),AND(B120="“兴辽卓越”行动计划",E120="省级"),AND(B120="“提质培优”行动计划",E120="省级"),AND(B120="专项教育教学改革项目",E120="省级"))),"满足","不满足")</f>
        <v>不满足</v>
      </c>
      <c r="R120" s="27" t="str">
        <f>IF(AND(OR(M120="独立完成",AND(O120&lt;&gt;"")),OR(AND(B120="“双高计划”",E120="国家级"),AND(B120="“兴辽卓越”行动计划",E120="省级"),AND(B120="“提质培优”行动计划",E120="省级"),AND(B120="专项教育教学改革项目",E120="省级"))),"满足","不满足")</f>
        <v>不满足</v>
      </c>
      <c r="S120" s="122" t="str">
        <f>IF(COUNTIF(P120:P120,"满足")&gt;0,"满足","不满足")</f>
        <v>不满足</v>
      </c>
      <c r="T120" s="122" t="str">
        <f>IF(COUNTIF(Q120:Q120,"满足")&gt;0,"满足","不满足")</f>
        <v>不满足</v>
      </c>
      <c r="U120" s="122" t="str">
        <f>IF(COUNTIF(R120:R120,"满足")&gt;0,"满足","不满足")</f>
        <v>不满足</v>
      </c>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row>
    <row r="121" ht="23" customHeight="1" spans="1:45">
      <c r="A121" s="30"/>
      <c r="B121" s="157" t="s">
        <v>112</v>
      </c>
      <c r="C121" s="77"/>
      <c r="D121" s="77"/>
      <c r="E121" s="77"/>
      <c r="F121" s="77"/>
      <c r="G121" s="77"/>
      <c r="H121" s="77"/>
      <c r="I121" s="77"/>
      <c r="J121" s="77"/>
      <c r="K121" s="77"/>
      <c r="L121" s="77"/>
      <c r="M121" s="77"/>
      <c r="N121" s="77"/>
      <c r="O121" s="77"/>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row>
    <row r="122" ht="28" customHeight="1" spans="1:45">
      <c r="A122" s="30"/>
      <c r="B122" s="91" t="s">
        <v>52</v>
      </c>
      <c r="C122" s="92"/>
      <c r="D122" s="89"/>
      <c r="E122" s="90" t="s">
        <v>53</v>
      </c>
      <c r="F122" s="91" t="s">
        <v>113</v>
      </c>
      <c r="G122" s="92"/>
      <c r="H122" s="89"/>
      <c r="I122" s="91" t="s">
        <v>110</v>
      </c>
      <c r="J122" s="92"/>
      <c r="K122" s="89"/>
      <c r="L122" s="90" t="s">
        <v>111</v>
      </c>
      <c r="M122" s="90" t="s">
        <v>56</v>
      </c>
      <c r="N122" s="90" t="s">
        <v>57</v>
      </c>
      <c r="O122" s="90" t="s">
        <v>58</v>
      </c>
      <c r="P122" s="132" t="s">
        <v>48</v>
      </c>
      <c r="Q122" s="132" t="s">
        <v>49</v>
      </c>
      <c r="R122" s="132" t="s">
        <v>50</v>
      </c>
      <c r="S122" s="122" t="s">
        <v>48</v>
      </c>
      <c r="T122" s="122" t="s">
        <v>49</v>
      </c>
      <c r="U122" s="122" t="s">
        <v>50</v>
      </c>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row>
    <row r="123" ht="28" customHeight="1" spans="1:45">
      <c r="A123" s="30"/>
      <c r="B123" s="93"/>
      <c r="C123" s="96"/>
      <c r="D123" s="94"/>
      <c r="E123" s="95"/>
      <c r="F123" s="93"/>
      <c r="G123" s="96"/>
      <c r="H123" s="94"/>
      <c r="I123" s="93"/>
      <c r="J123" s="96"/>
      <c r="K123" s="94"/>
      <c r="L123" s="95"/>
      <c r="M123" s="95"/>
      <c r="N123" s="185"/>
      <c r="O123" s="185"/>
      <c r="P123" s="137" t="str">
        <f>IF(AND(OR(M123="独立完成",AND(O123&lt;&gt;"",O123&lt;3)),OR(AND(B123="“一流应用型本科专业”",OR(E123="国家级",E123="省级")),AND(B123="“卓越工程师教育培养计划”",OR(E123="国家级",E123="省级")),AND(B123="“工程教育专业认证”",OR(E123="国家级",E123="省级")),AND(B123="职业教育人才培养项目",E123="省级"))),"满足","不满足")</f>
        <v>不满足</v>
      </c>
      <c r="Q123" s="27" t="str">
        <f>IF(AND(OR(M123="独立完成",AND(O123&lt;&gt;"",O123&lt;6)),OR(AND(B123="“一流应用型本科专业”",OR(E123="国家级",E123="省级")),AND(B123="“卓越工程师教育培养计划”",OR(E123="国家级",E123="省级")),AND(B123="“工程教育专业认证”",OR(E123="国家级",E123="省级")),AND(B123="职业教育人才培养项目",E123="省级"))),"满足","不满足")</f>
        <v>不满足</v>
      </c>
      <c r="R123" s="27" t="str">
        <f>IF(AND(OR(M123="独立完成",AND(O123&lt;&gt;"")),OR(AND(B123="“一流应用型本科专业”",OR(E123="国家级",E123="省级",E123="市级",E123="校级")),AND(B123="“卓越工程师教育培养计划”",OR(E123="国家级",E123="省级",E123="市级",E123="校级")),AND(B123="“工程教育专业认证”",OR(E123="国家级",E123="省级",E123="市级",E123="校级")),AND(B123="职业教育人才培养项目",E123="省级"))),"满足","不满足")</f>
        <v>不满足</v>
      </c>
      <c r="S123" s="122" t="str">
        <f>IF(COUNTIF(P123:P123,"满足")&gt;0,"满足","不满足")</f>
        <v>不满足</v>
      </c>
      <c r="T123" s="122" t="str">
        <f>IF(COUNTIF(Q123:Q123,"满足")&gt;0,"满足","不满足")</f>
        <v>不满足</v>
      </c>
      <c r="U123" s="122" t="str">
        <f>IF(COUNTIF(R123:R123,"满足")&gt;0,"满足","不满足")</f>
        <v>不满足</v>
      </c>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row>
    <row r="124" ht="31" customHeight="1" spans="1:45">
      <c r="A124" s="30"/>
      <c r="B124" s="157" t="s">
        <v>114</v>
      </c>
      <c r="C124" s="77"/>
      <c r="D124" s="77"/>
      <c r="E124" s="77"/>
      <c r="F124" s="77"/>
      <c r="G124" s="77"/>
      <c r="H124" s="77"/>
      <c r="I124" s="77"/>
      <c r="J124" s="77"/>
      <c r="K124" s="77"/>
      <c r="L124" s="77"/>
      <c r="M124" s="77"/>
      <c r="N124" s="77"/>
      <c r="O124" s="77"/>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row>
    <row r="125" ht="28" customHeight="1" spans="1:45">
      <c r="A125" s="30"/>
      <c r="B125" s="159" t="s">
        <v>115</v>
      </c>
      <c r="C125" s="159" t="s">
        <v>116</v>
      </c>
      <c r="D125" s="91" t="s">
        <v>117</v>
      </c>
      <c r="E125" s="92"/>
      <c r="F125" s="92"/>
      <c r="G125" s="89"/>
      <c r="H125" s="91" t="s">
        <v>118</v>
      </c>
      <c r="I125" s="89"/>
      <c r="J125" s="159" t="s">
        <v>119</v>
      </c>
      <c r="K125" s="159" t="s">
        <v>120</v>
      </c>
      <c r="L125" s="90" t="s">
        <v>121</v>
      </c>
      <c r="M125" s="90" t="s">
        <v>56</v>
      </c>
      <c r="N125" s="90" t="s">
        <v>57</v>
      </c>
      <c r="O125" s="90" t="s">
        <v>58</v>
      </c>
      <c r="P125" s="132" t="s">
        <v>48</v>
      </c>
      <c r="Q125" s="132" t="s">
        <v>49</v>
      </c>
      <c r="R125" s="132" t="s">
        <v>50</v>
      </c>
      <c r="S125" s="122" t="s">
        <v>48</v>
      </c>
      <c r="T125" s="122" t="s">
        <v>49</v>
      </c>
      <c r="U125" s="122" t="s">
        <v>50</v>
      </c>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row>
    <row r="126" ht="39" customHeight="1" spans="1:45">
      <c r="A126" s="30"/>
      <c r="B126" s="156"/>
      <c r="C126" s="156"/>
      <c r="D126" s="156"/>
      <c r="E126" s="156"/>
      <c r="F126" s="156"/>
      <c r="G126" s="156"/>
      <c r="H126" s="148"/>
      <c r="I126" s="149"/>
      <c r="J126" s="156"/>
      <c r="K126" s="156"/>
      <c r="L126" s="95"/>
      <c r="M126" s="95"/>
      <c r="N126" s="185"/>
      <c r="O126" s="185"/>
      <c r="P126" s="27" t="str">
        <f>IF(AND(B126&lt;&gt;"",C126&lt;&gt;"",D126&lt;&gt;"",H126&lt;&gt;"",J126&lt;&gt;"",OR(K126="突出作用",K126="引领作用")),"满足","不满足")</f>
        <v>不满足</v>
      </c>
      <c r="Q126" s="27" t="str">
        <f>IF(AND(AND(B126&lt;&gt;"",C126&lt;&gt;"",D126&lt;&gt;"",H126&lt;&gt;"",J126&lt;&gt;""),OR(K126="突出作用",K126="引领作用",K126="较大作用")),"满足","不满足")</f>
        <v>不满足</v>
      </c>
      <c r="R126" s="27" t="str">
        <f>IF(AND(B126&lt;&gt;"",C126&lt;&gt;"",D126&lt;&gt;"",H126&lt;&gt;"",OR(K126="突出作用",K126="引领作用",K126="较大作用",K126="一定作用")),"满足","不满足")</f>
        <v>不满足</v>
      </c>
      <c r="S126" s="122" t="str">
        <f>IF(COUNTIF(P126:P126,"满足")&gt;0,"满足","不满足")</f>
        <v>不满足</v>
      </c>
      <c r="T126" s="122" t="str">
        <f>IF(COUNTIF(Q126:Q126,"满足")&gt;0,"满足","不满足")</f>
        <v>不满足</v>
      </c>
      <c r="U126" s="122" t="str">
        <f>IF(COUNTIF(R126:R126,"满足")&gt;0,"满足","不满足")</f>
        <v>不满足</v>
      </c>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row>
    <row r="127" ht="25" customHeight="1" spans="1:45">
      <c r="A127" s="30"/>
      <c r="B127" s="76" t="s">
        <v>122</v>
      </c>
      <c r="C127" s="76"/>
      <c r="D127" s="76"/>
      <c r="E127" s="76"/>
      <c r="F127" s="76"/>
      <c r="G127" s="76"/>
      <c r="H127" s="76"/>
      <c r="I127" s="76"/>
      <c r="J127" s="76"/>
      <c r="K127" s="76"/>
      <c r="L127" s="76"/>
      <c r="M127" s="76"/>
      <c r="N127" s="76"/>
      <c r="O127" s="76"/>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row>
    <row r="128" ht="25" customHeight="1" spans="1:45">
      <c r="A128" s="30"/>
      <c r="B128" s="160" t="s">
        <v>123</v>
      </c>
      <c r="C128" s="161"/>
      <c r="D128" s="162" t="s">
        <v>124</v>
      </c>
      <c r="E128" s="163"/>
      <c r="F128" s="163"/>
      <c r="G128" s="163"/>
      <c r="H128" s="163"/>
      <c r="I128" s="163"/>
      <c r="J128" s="192" t="s">
        <v>125</v>
      </c>
      <c r="K128" s="192"/>
      <c r="L128" s="192"/>
      <c r="M128" s="192"/>
      <c r="N128" s="192"/>
      <c r="O128" s="192"/>
      <c r="P128" s="122" t="s">
        <v>48</v>
      </c>
      <c r="Q128" s="122" t="s">
        <v>49</v>
      </c>
      <c r="R128" s="122" t="s">
        <v>50</v>
      </c>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row>
    <row r="129" ht="25" customHeight="1" spans="1:45">
      <c r="A129" s="30"/>
      <c r="B129" s="194"/>
      <c r="C129" s="195"/>
      <c r="D129" s="196" t="str">
        <f>Q42</f>
        <v>满足</v>
      </c>
      <c r="E129" s="197"/>
      <c r="F129" s="197"/>
      <c r="G129" s="197"/>
      <c r="H129" s="197"/>
      <c r="I129" s="220"/>
      <c r="J129" s="197" t="str">
        <f>P40</f>
        <v>不满足</v>
      </c>
      <c r="K129" s="197"/>
      <c r="L129" s="197"/>
      <c r="M129" s="197"/>
      <c r="N129" s="197"/>
      <c r="O129" s="220"/>
      <c r="P129" s="122" t="str">
        <f>IF(AND(D129="满足",J129="满足"),"满足","不满足")</f>
        <v>不满足</v>
      </c>
      <c r="Q129" s="122" t="str">
        <f>IF(AND(D129="满足",J129="满足"),"满足","不满足")</f>
        <v>不满足</v>
      </c>
      <c r="R129" s="122" t="str">
        <f>IF(AND(D129="满足",J129="满足"),"满足","不满足")</f>
        <v>不满足</v>
      </c>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row>
    <row r="130" ht="25" customHeight="1" spans="1:45">
      <c r="A130" s="30"/>
      <c r="B130" s="198" t="s">
        <v>126</v>
      </c>
      <c r="C130" s="199"/>
      <c r="D130" s="200" t="s">
        <v>127</v>
      </c>
      <c r="E130" s="201"/>
      <c r="F130" s="202"/>
      <c r="G130" s="200" t="s">
        <v>128</v>
      </c>
      <c r="H130" s="201"/>
      <c r="I130" s="202"/>
      <c r="J130" s="200" t="s">
        <v>129</v>
      </c>
      <c r="K130" s="201"/>
      <c r="L130" s="202"/>
      <c r="M130" s="200" t="s">
        <v>130</v>
      </c>
      <c r="N130" s="201"/>
      <c r="O130" s="202"/>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row>
    <row r="131" ht="25" customHeight="1" spans="1:45">
      <c r="A131" s="30"/>
      <c r="B131" s="203"/>
      <c r="C131" s="204"/>
      <c r="D131" s="205" t="s">
        <v>131</v>
      </c>
      <c r="E131" s="205" t="s">
        <v>132</v>
      </c>
      <c r="F131" s="205" t="s">
        <v>133</v>
      </c>
      <c r="G131" s="205" t="s">
        <v>131</v>
      </c>
      <c r="H131" s="205" t="s">
        <v>132</v>
      </c>
      <c r="I131" s="205" t="s">
        <v>133</v>
      </c>
      <c r="J131" s="205" t="s">
        <v>131</v>
      </c>
      <c r="K131" s="205" t="s">
        <v>132</v>
      </c>
      <c r="L131" s="205" t="s">
        <v>133</v>
      </c>
      <c r="M131" s="205" t="s">
        <v>131</v>
      </c>
      <c r="N131" s="205" t="s">
        <v>132</v>
      </c>
      <c r="O131" s="205" t="s">
        <v>133</v>
      </c>
      <c r="P131" s="122" t="s">
        <v>48</v>
      </c>
      <c r="Q131" s="122" t="s">
        <v>49</v>
      </c>
      <c r="R131" s="122" t="s">
        <v>50</v>
      </c>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row>
    <row r="132" ht="25" customHeight="1" spans="1:45">
      <c r="A132" s="30"/>
      <c r="B132" s="206"/>
      <c r="C132" s="207"/>
      <c r="D132" s="208" t="str">
        <f>S51</f>
        <v>不满足</v>
      </c>
      <c r="E132" s="208" t="str">
        <f>T51</f>
        <v>不满足</v>
      </c>
      <c r="F132" s="208" t="str">
        <f>U51</f>
        <v>不满足</v>
      </c>
      <c r="G132" s="209" t="str">
        <f>S54</f>
        <v>不满足</v>
      </c>
      <c r="H132" s="209" t="str">
        <f>T54</f>
        <v>满足</v>
      </c>
      <c r="I132" s="209" t="str">
        <f>U54</f>
        <v>满足</v>
      </c>
      <c r="J132" s="221" t="str">
        <f>S60</f>
        <v>不满足</v>
      </c>
      <c r="K132" s="221" t="str">
        <f>T60</f>
        <v>不满足</v>
      </c>
      <c r="L132" s="221" t="str">
        <f>U60</f>
        <v>不满足</v>
      </c>
      <c r="M132" s="222" t="str">
        <f>S66</f>
        <v>不满足</v>
      </c>
      <c r="N132" s="222" t="str">
        <f>T66</f>
        <v>不满足</v>
      </c>
      <c r="O132" s="222" t="str">
        <f>U66</f>
        <v>不满足</v>
      </c>
      <c r="P132" s="122" t="str">
        <f>IF(AND(D132="满足",G132="满足",J132="满足",M132="满足"),"满足","不满足")</f>
        <v>不满足</v>
      </c>
      <c r="Q132" s="122" t="str">
        <f>IF(AND(E132="满足",H132="满足",K132="满足",N132="满足"),"满足","不满足")</f>
        <v>不满足</v>
      </c>
      <c r="R132" s="122" t="str">
        <f>IF(AND(F132="满足",I132="满足",L132="满足",O132="满足"),"满足","不满足")</f>
        <v>不满足</v>
      </c>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row>
    <row r="133" ht="25" customHeight="1" spans="1:45">
      <c r="A133" s="30"/>
      <c r="B133" s="198" t="s">
        <v>134</v>
      </c>
      <c r="C133" s="199"/>
      <c r="D133" s="200" t="s">
        <v>135</v>
      </c>
      <c r="E133" s="201"/>
      <c r="F133" s="202"/>
      <c r="G133" s="200" t="s">
        <v>136</v>
      </c>
      <c r="H133" s="201"/>
      <c r="I133" s="202"/>
      <c r="J133" s="200" t="s">
        <v>137</v>
      </c>
      <c r="K133" s="201"/>
      <c r="L133" s="202"/>
      <c r="M133" s="200" t="s">
        <v>138</v>
      </c>
      <c r="N133" s="201"/>
      <c r="O133" s="202"/>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row>
    <row r="134" ht="25" customHeight="1" spans="1:45">
      <c r="A134" s="30"/>
      <c r="B134" s="203"/>
      <c r="C134" s="204"/>
      <c r="D134" s="205" t="s">
        <v>131</v>
      </c>
      <c r="E134" s="205" t="s">
        <v>132</v>
      </c>
      <c r="F134" s="205" t="s">
        <v>133</v>
      </c>
      <c r="G134" s="205" t="s">
        <v>131</v>
      </c>
      <c r="H134" s="205" t="s">
        <v>132</v>
      </c>
      <c r="I134" s="205" t="s">
        <v>133</v>
      </c>
      <c r="J134" s="205" t="s">
        <v>131</v>
      </c>
      <c r="K134" s="205" t="s">
        <v>132</v>
      </c>
      <c r="L134" s="205" t="s">
        <v>133</v>
      </c>
      <c r="M134" s="205" t="s">
        <v>131</v>
      </c>
      <c r="N134" s="205" t="s">
        <v>132</v>
      </c>
      <c r="O134" s="205" t="s">
        <v>133</v>
      </c>
      <c r="P134" s="122" t="s">
        <v>48</v>
      </c>
      <c r="Q134" s="122" t="s">
        <v>49</v>
      </c>
      <c r="R134" s="122" t="s">
        <v>50</v>
      </c>
      <c r="T134" s="26"/>
      <c r="U134" s="26"/>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row>
    <row r="135" ht="25" customHeight="1" spans="1:45">
      <c r="A135" s="30"/>
      <c r="B135" s="206"/>
      <c r="C135" s="207"/>
      <c r="D135" s="208" t="str">
        <f>S77</f>
        <v>不满足</v>
      </c>
      <c r="E135" s="208" t="str">
        <f>T77</f>
        <v>不满足</v>
      </c>
      <c r="F135" s="208" t="str">
        <f>U77</f>
        <v>不满足</v>
      </c>
      <c r="G135" s="209" t="str">
        <f>IF(OR(S80="满足",S83="满足"),"满足","不满足")</f>
        <v>不满足</v>
      </c>
      <c r="H135" s="209" t="str">
        <f>IF(OR(T80="满足",T83="满足"),"满足","不满足")</f>
        <v>不满足</v>
      </c>
      <c r="I135" s="209" t="str">
        <f>IF(OR(U80="满足",U83="满足"),"满足","不满足")</f>
        <v>不满足</v>
      </c>
      <c r="J135" s="221" t="str">
        <f>S86</f>
        <v>不满足</v>
      </c>
      <c r="K135" s="221" t="str">
        <f>T86</f>
        <v>不满足</v>
      </c>
      <c r="L135" s="221" t="str">
        <f>U86</f>
        <v>不满足</v>
      </c>
      <c r="M135" s="222" t="str">
        <f>S89</f>
        <v>不满足</v>
      </c>
      <c r="N135" s="222" t="str">
        <f>T89</f>
        <v>不满足</v>
      </c>
      <c r="O135" s="222" t="str">
        <f>U89</f>
        <v>不满足</v>
      </c>
      <c r="P135" s="122" t="str">
        <f>IF(OR(D135="满足",G135="满足",J135="满足",M135="满足"),"满足","不满足")</f>
        <v>不满足</v>
      </c>
      <c r="Q135" s="122" t="str">
        <f>IF(OR(E135="满足",H135="满足",K135="满足",N135="满足"),"满足","不满足")</f>
        <v>不满足</v>
      </c>
      <c r="R135" s="122" t="str">
        <f>IF(OR(F135="满足",I135="满足",L135="满足",O135="满足"),"满足","不满足")</f>
        <v>不满足</v>
      </c>
      <c r="S135" s="27"/>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row>
    <row r="136" ht="28" customHeight="1" spans="1:45">
      <c r="A136" s="30"/>
      <c r="B136" s="198" t="s">
        <v>139</v>
      </c>
      <c r="C136" s="199"/>
      <c r="D136" s="200" t="s">
        <v>140</v>
      </c>
      <c r="E136" s="201"/>
      <c r="F136" s="202"/>
      <c r="G136" s="200" t="s">
        <v>141</v>
      </c>
      <c r="H136" s="201"/>
      <c r="I136" s="202"/>
      <c r="J136" s="200" t="s">
        <v>142</v>
      </c>
      <c r="K136" s="201"/>
      <c r="L136" s="202"/>
      <c r="M136" s="200" t="s">
        <v>143</v>
      </c>
      <c r="N136" s="201"/>
      <c r="O136" s="202"/>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row>
    <row r="137" ht="25" customHeight="1" spans="1:45">
      <c r="A137" s="30"/>
      <c r="B137" s="203"/>
      <c r="C137" s="204"/>
      <c r="D137" s="205" t="s">
        <v>131</v>
      </c>
      <c r="E137" s="205" t="s">
        <v>132</v>
      </c>
      <c r="F137" s="205" t="s">
        <v>133</v>
      </c>
      <c r="G137" s="205" t="s">
        <v>131</v>
      </c>
      <c r="H137" s="205" t="s">
        <v>132</v>
      </c>
      <c r="I137" s="205" t="s">
        <v>133</v>
      </c>
      <c r="J137" s="205" t="s">
        <v>131</v>
      </c>
      <c r="K137" s="205" t="s">
        <v>132</v>
      </c>
      <c r="L137" s="205" t="s">
        <v>133</v>
      </c>
      <c r="M137" s="205" t="s">
        <v>131</v>
      </c>
      <c r="N137" s="205" t="s">
        <v>132</v>
      </c>
      <c r="O137" s="205" t="s">
        <v>133</v>
      </c>
      <c r="P137" s="122" t="s">
        <v>48</v>
      </c>
      <c r="Q137" s="122" t="s">
        <v>49</v>
      </c>
      <c r="R137" s="122" t="s">
        <v>50</v>
      </c>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row>
    <row r="138" ht="25" customHeight="1" spans="1:45">
      <c r="A138" s="30"/>
      <c r="B138" s="203"/>
      <c r="C138" s="204"/>
      <c r="D138" s="208" t="str">
        <f>S94</f>
        <v>不满足</v>
      </c>
      <c r="E138" s="208" t="str">
        <f>T94</f>
        <v>不满足</v>
      </c>
      <c r="F138" s="208" t="str">
        <f>U94</f>
        <v>不满足</v>
      </c>
      <c r="G138" s="209" t="str">
        <f>S99</f>
        <v>不满足</v>
      </c>
      <c r="H138" s="209" t="str">
        <f>T99</f>
        <v>不满足</v>
      </c>
      <c r="I138" s="209" t="str">
        <f>U99</f>
        <v>不满足</v>
      </c>
      <c r="J138" s="221" t="str">
        <f>S104</f>
        <v>不满足</v>
      </c>
      <c r="K138" s="221" t="str">
        <f>T104</f>
        <v>不满足</v>
      </c>
      <c r="L138" s="221" t="str">
        <f>U104</f>
        <v>不满足</v>
      </c>
      <c r="M138" s="222" t="str">
        <f>S110</f>
        <v>不满足</v>
      </c>
      <c r="N138" s="222" t="str">
        <f>T110</f>
        <v>不满足</v>
      </c>
      <c r="O138" s="222" t="str">
        <f>U110</f>
        <v>不满足</v>
      </c>
      <c r="P138" s="122" t="str">
        <f>IF(OR(D138="满足",G138="满足",J138="满足",M138="满足",D141="满足",J141="满足"),"满足","不满足")</f>
        <v>不满足</v>
      </c>
      <c r="Q138" s="122" t="str">
        <f>IF(OR(E138="满足",H138="满足",K138="满足",N138="满足",F141="满足",L141="满足"),"满足","不满足")</f>
        <v>不满足</v>
      </c>
      <c r="R138" s="122" t="str">
        <f>IF(OR(F138="满足",I138="满足",L138="满足",O138="满足",H141="满足",N141="满足"),"满足","不满足")</f>
        <v>不满足</v>
      </c>
      <c r="T138" s="26"/>
      <c r="U138" s="26"/>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row>
    <row r="139" ht="25" customHeight="1" spans="1:45">
      <c r="A139" s="30"/>
      <c r="B139" s="203"/>
      <c r="C139" s="204"/>
      <c r="D139" s="200" t="s">
        <v>144</v>
      </c>
      <c r="E139" s="201"/>
      <c r="F139" s="201"/>
      <c r="G139" s="201"/>
      <c r="H139" s="201"/>
      <c r="I139" s="202"/>
      <c r="J139" s="200" t="s">
        <v>145</v>
      </c>
      <c r="K139" s="201"/>
      <c r="L139" s="201"/>
      <c r="M139" s="201"/>
      <c r="N139" s="201"/>
      <c r="O139" s="202"/>
      <c r="P139" s="27"/>
      <c r="Q139" s="27"/>
      <c r="S139" s="27"/>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row>
    <row r="140" ht="25" customHeight="1" spans="1:45">
      <c r="A140" s="30"/>
      <c r="B140" s="203"/>
      <c r="C140" s="204"/>
      <c r="D140" s="210" t="s">
        <v>131</v>
      </c>
      <c r="E140" s="211"/>
      <c r="F140" s="210" t="s">
        <v>132</v>
      </c>
      <c r="G140" s="211"/>
      <c r="H140" s="210" t="s">
        <v>133</v>
      </c>
      <c r="I140" s="211"/>
      <c r="J140" s="210" t="s">
        <v>131</v>
      </c>
      <c r="K140" s="211"/>
      <c r="L140" s="210" t="s">
        <v>132</v>
      </c>
      <c r="M140" s="211"/>
      <c r="N140" s="210" t="s">
        <v>133</v>
      </c>
      <c r="O140" s="211"/>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row>
    <row r="141" ht="25" customHeight="1" spans="1:45">
      <c r="A141" s="30"/>
      <c r="B141" s="206"/>
      <c r="C141" s="207"/>
      <c r="D141" s="212" t="str">
        <f>S113</f>
        <v>不满足</v>
      </c>
      <c r="E141" s="213"/>
      <c r="F141" s="212" t="str">
        <f>T113</f>
        <v>不满足</v>
      </c>
      <c r="G141" s="213"/>
      <c r="H141" s="212" t="str">
        <f>U113</f>
        <v>不满足</v>
      </c>
      <c r="I141" s="213"/>
      <c r="J141" s="223" t="str">
        <f>P116</f>
        <v>不满足</v>
      </c>
      <c r="K141" s="224"/>
      <c r="L141" s="223" t="str">
        <f>Q116</f>
        <v>不满足</v>
      </c>
      <c r="M141" s="224"/>
      <c r="N141" s="223" t="str">
        <f>R116</f>
        <v>不满足</v>
      </c>
      <c r="O141" s="224"/>
      <c r="V141" s="139"/>
      <c r="W141" s="139"/>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row>
    <row r="142" ht="25" customHeight="1" spans="1:45">
      <c r="A142" s="30"/>
      <c r="B142" s="198" t="s">
        <v>146</v>
      </c>
      <c r="C142" s="199"/>
      <c r="D142" s="200" t="s">
        <v>147</v>
      </c>
      <c r="E142" s="201"/>
      <c r="F142" s="202"/>
      <c r="G142" s="200" t="s">
        <v>148</v>
      </c>
      <c r="H142" s="201"/>
      <c r="I142" s="202"/>
      <c r="J142" s="200" t="s">
        <v>149</v>
      </c>
      <c r="K142" s="201"/>
      <c r="L142" s="201"/>
      <c r="M142" s="201"/>
      <c r="N142" s="201"/>
      <c r="O142" s="202"/>
      <c r="P142" s="132"/>
      <c r="Q142" s="132"/>
      <c r="R142" s="132"/>
      <c r="T142" s="26"/>
      <c r="V142" s="139"/>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row>
    <row r="143" ht="25" customHeight="1" spans="1:45">
      <c r="A143" s="30"/>
      <c r="B143" s="203"/>
      <c r="C143" s="204"/>
      <c r="D143" s="205" t="s">
        <v>131</v>
      </c>
      <c r="E143" s="205" t="s">
        <v>132</v>
      </c>
      <c r="F143" s="205" t="s">
        <v>133</v>
      </c>
      <c r="G143" s="205" t="s">
        <v>131</v>
      </c>
      <c r="H143" s="205" t="s">
        <v>132</v>
      </c>
      <c r="I143" s="205" t="s">
        <v>133</v>
      </c>
      <c r="J143" s="210" t="s">
        <v>131</v>
      </c>
      <c r="K143" s="211"/>
      <c r="L143" s="210" t="s">
        <v>132</v>
      </c>
      <c r="M143" s="211"/>
      <c r="N143" s="210" t="s">
        <v>133</v>
      </c>
      <c r="O143" s="211"/>
      <c r="P143" s="122" t="s">
        <v>48</v>
      </c>
      <c r="Q143" s="122" t="s">
        <v>49</v>
      </c>
      <c r="R143" s="122" t="s">
        <v>50</v>
      </c>
      <c r="T143" s="26"/>
      <c r="V143" s="139"/>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row>
    <row r="144" ht="25" customHeight="1" spans="1:45">
      <c r="A144" s="30"/>
      <c r="B144" s="206"/>
      <c r="C144" s="207"/>
      <c r="D144" s="208" t="str">
        <f>S120</f>
        <v>不满足</v>
      </c>
      <c r="E144" s="208" t="str">
        <f>T120</f>
        <v>不满足</v>
      </c>
      <c r="F144" s="208" t="str">
        <f>U120</f>
        <v>不满足</v>
      </c>
      <c r="G144" s="209" t="str">
        <f>S123</f>
        <v>不满足</v>
      </c>
      <c r="H144" s="209" t="str">
        <f>T123</f>
        <v>不满足</v>
      </c>
      <c r="I144" s="209" t="str">
        <f>U123</f>
        <v>不满足</v>
      </c>
      <c r="J144" s="223" t="str">
        <f>S126</f>
        <v>不满足</v>
      </c>
      <c r="K144" s="224"/>
      <c r="L144" s="225" t="str">
        <f>T126</f>
        <v>不满足</v>
      </c>
      <c r="M144" s="226"/>
      <c r="N144" s="227" t="str">
        <f>U126</f>
        <v>不满足</v>
      </c>
      <c r="O144" s="228"/>
      <c r="P144" s="122" t="str">
        <f>IF(OR(D144="满足",G144="满足",J144="满足"),"满足","不满足")</f>
        <v>不满足</v>
      </c>
      <c r="Q144" s="122" t="str">
        <f>IF(OR(E144="满足",H144="满足",L144="满足"),"满足","不满足")</f>
        <v>不满足</v>
      </c>
      <c r="R144" s="122" t="str">
        <f>IF(OR(F144="满足",I144="满足",N144="满足"),"满足","不满足")</f>
        <v>不满足</v>
      </c>
      <c r="T144" s="26"/>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row>
    <row r="145" ht="25" customHeight="1" spans="1:45">
      <c r="A145" s="30"/>
      <c r="B145" s="214" t="s">
        <v>150</v>
      </c>
      <c r="C145" s="214"/>
      <c r="D145" s="200" t="s">
        <v>151</v>
      </c>
      <c r="E145" s="201"/>
      <c r="F145" s="201"/>
      <c r="G145" s="202"/>
      <c r="H145" s="200" t="s">
        <v>152</v>
      </c>
      <c r="I145" s="201"/>
      <c r="J145" s="201"/>
      <c r="K145" s="202"/>
      <c r="L145" s="200" t="s">
        <v>153</v>
      </c>
      <c r="M145" s="201"/>
      <c r="N145" s="201"/>
      <c r="O145" s="202"/>
      <c r="P145" s="27" t="s">
        <v>154</v>
      </c>
      <c r="Q145" s="27"/>
      <c r="T145" s="26"/>
      <c r="V145" s="139"/>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row>
    <row r="146" ht="25" customHeight="1" spans="1:45">
      <c r="A146" s="30"/>
      <c r="B146" s="214"/>
      <c r="C146" s="214"/>
      <c r="D146" s="215" t="str">
        <f>IF(AND(P129="满足",P132="满足",P135="满足",P138="满足",P144="满足"),"满足","不满足")</f>
        <v>不满足</v>
      </c>
      <c r="E146" s="216"/>
      <c r="F146" s="216"/>
      <c r="G146" s="217"/>
      <c r="H146" s="215" t="str">
        <f>IF(AND(Q129="满足",Q132="满足",Q135="满足",Q138="满足",Q144="满足"),"满足","不满足")</f>
        <v>不满足</v>
      </c>
      <c r="I146" s="216"/>
      <c r="J146" s="216"/>
      <c r="K146" s="217"/>
      <c r="L146" s="215" t="str">
        <f>IF(AND(R129="满足",R132="满足",R135="满足",R138="满足",R144="满足"),"满足","不满足")</f>
        <v>不满足</v>
      </c>
      <c r="M146" s="216"/>
      <c r="N146" s="216"/>
      <c r="O146" s="217"/>
      <c r="P146" s="27" cm="1">
        <f ca="1" t="array" ref="P146">SUM(COUNTIF(INDIRECT({"D151","J151","D154","G154","J154","M154","D157","G157","J157","M157","D160","G160","J160","M160","D163","J163","D166","G166","J166"}),"不满足"))</f>
        <v>0</v>
      </c>
      <c r="Q146" s="27"/>
      <c r="T146" s="26"/>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row>
    <row r="147" ht="135" customHeight="1" spans="1:45">
      <c r="A147" s="30"/>
      <c r="B147" s="70" t="s">
        <v>155</v>
      </c>
      <c r="C147" s="71"/>
      <c r="D147" s="218" t="s">
        <v>156</v>
      </c>
      <c r="E147" s="219"/>
      <c r="F147" s="219"/>
      <c r="G147" s="219"/>
      <c r="H147" s="219"/>
      <c r="I147" s="219"/>
      <c r="J147" s="219"/>
      <c r="K147" s="219"/>
      <c r="L147" s="219"/>
      <c r="M147" s="219"/>
      <c r="N147" s="219"/>
      <c r="O147" s="22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row>
    <row r="148" ht="141" customHeight="1" spans="1:45">
      <c r="A148" s="30"/>
      <c r="B148" s="70" t="s">
        <v>157</v>
      </c>
      <c r="C148" s="71"/>
      <c r="D148" s="218" t="s">
        <v>158</v>
      </c>
      <c r="E148" s="219"/>
      <c r="F148" s="219"/>
      <c r="G148" s="219"/>
      <c r="H148" s="219"/>
      <c r="I148" s="219"/>
      <c r="J148" s="219"/>
      <c r="K148" s="219"/>
      <c r="L148" s="219"/>
      <c r="M148" s="219"/>
      <c r="N148" s="219"/>
      <c r="O148" s="22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row>
    <row r="149" ht="129" customHeight="1" spans="1:45">
      <c r="A149" s="30"/>
      <c r="B149" s="70" t="s">
        <v>159</v>
      </c>
      <c r="C149" s="71"/>
      <c r="D149" s="218" t="s">
        <v>160</v>
      </c>
      <c r="E149" s="219"/>
      <c r="F149" s="219"/>
      <c r="G149" s="219"/>
      <c r="H149" s="219"/>
      <c r="I149" s="219"/>
      <c r="J149" s="219"/>
      <c r="K149" s="219"/>
      <c r="L149" s="219"/>
      <c r="M149" s="219"/>
      <c r="N149" s="219"/>
      <c r="O149" s="22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row>
    <row r="150" s="22" customFormat="1" spans="1:57">
      <c r="A150" s="139"/>
      <c r="B150" s="139"/>
      <c r="C150" s="139"/>
      <c r="D150" s="139"/>
      <c r="E150" s="139"/>
      <c r="F150" s="139"/>
      <c r="G150" s="139"/>
      <c r="H150" s="139"/>
      <c r="I150" s="139"/>
      <c r="J150" s="139"/>
      <c r="K150" s="139"/>
      <c r="L150" s="139"/>
      <c r="M150" s="139"/>
      <c r="N150" s="139"/>
      <c r="O150" s="139"/>
      <c r="P150" s="230"/>
      <c r="Q150" s="230"/>
      <c r="R150" s="230"/>
      <c r="S150" s="230"/>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29"/>
      <c r="AU150" s="29"/>
      <c r="AV150" s="29"/>
      <c r="AW150" s="29"/>
      <c r="AX150" s="29"/>
      <c r="AY150" s="29"/>
      <c r="AZ150" s="29"/>
      <c r="BA150" s="29"/>
      <c r="BB150" s="29"/>
      <c r="BC150" s="29"/>
      <c r="BD150" s="29"/>
      <c r="BE150" s="231"/>
    </row>
    <row r="151" s="22" customFormat="1" spans="1:57">
      <c r="A151" s="139"/>
      <c r="B151" s="139"/>
      <c r="C151" s="139"/>
      <c r="D151" s="139"/>
      <c r="E151" s="139"/>
      <c r="F151" s="139"/>
      <c r="G151" s="139"/>
      <c r="H151" s="139"/>
      <c r="I151" s="139"/>
      <c r="J151" s="139"/>
      <c r="K151" s="139"/>
      <c r="L151" s="139"/>
      <c r="M151" s="139"/>
      <c r="N151" s="139"/>
      <c r="O151" s="139"/>
      <c r="P151" s="230"/>
      <c r="Q151" s="230"/>
      <c r="R151" s="230"/>
      <c r="S151" s="230"/>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29"/>
      <c r="AU151" s="29"/>
      <c r="AV151" s="29"/>
      <c r="AW151" s="29"/>
      <c r="AX151" s="29"/>
      <c r="AY151" s="29"/>
      <c r="AZ151" s="29"/>
      <c r="BA151" s="29"/>
      <c r="BB151" s="29"/>
      <c r="BC151" s="29"/>
      <c r="BD151" s="29"/>
      <c r="BE151" s="231"/>
    </row>
    <row r="152" s="22" customFormat="1" spans="1:57">
      <c r="A152" s="139"/>
      <c r="B152" s="139"/>
      <c r="C152" s="139"/>
      <c r="D152" s="139"/>
      <c r="E152" s="139"/>
      <c r="F152" s="139"/>
      <c r="G152" s="139"/>
      <c r="H152" s="139"/>
      <c r="I152" s="139"/>
      <c r="J152" s="139"/>
      <c r="K152" s="139"/>
      <c r="L152" s="139"/>
      <c r="M152" s="139"/>
      <c r="N152" s="139"/>
      <c r="O152" s="139"/>
      <c r="P152" s="230"/>
      <c r="Q152" s="230"/>
      <c r="R152" s="230"/>
      <c r="S152" s="230"/>
      <c r="T152" s="139"/>
      <c r="U152" s="139"/>
      <c r="V152" s="139"/>
      <c r="W152" s="139"/>
      <c r="X152" s="139"/>
      <c r="Y152" s="139"/>
      <c r="Z152" s="139"/>
      <c r="AA152" s="139"/>
      <c r="AB152" s="139"/>
      <c r="AC152" s="139"/>
      <c r="AD152" s="139"/>
      <c r="AE152" s="139"/>
      <c r="AF152" s="139"/>
      <c r="AG152" s="139"/>
      <c r="AH152" s="139"/>
      <c r="AI152" s="139"/>
      <c r="AJ152" s="139"/>
      <c r="AK152" s="139"/>
      <c r="AL152" s="139"/>
      <c r="AM152" s="139"/>
      <c r="AT152" s="29"/>
      <c r="AU152" s="29"/>
      <c r="AV152" s="29"/>
      <c r="AW152" s="29"/>
      <c r="AX152" s="29"/>
      <c r="AY152" s="29"/>
      <c r="AZ152" s="29"/>
      <c r="BA152" s="29"/>
      <c r="BB152" s="29"/>
      <c r="BC152" s="29"/>
      <c r="BD152" s="29"/>
      <c r="BE152" s="231"/>
    </row>
    <row r="153" s="22" customFormat="1" spans="1:57">
      <c r="A153" s="139"/>
      <c r="B153" s="139"/>
      <c r="C153" s="139"/>
      <c r="D153" s="139"/>
      <c r="E153" s="139"/>
      <c r="F153" s="139"/>
      <c r="G153" s="139"/>
      <c r="H153" s="139"/>
      <c r="I153" s="139"/>
      <c r="J153" s="139"/>
      <c r="K153" s="139"/>
      <c r="L153" s="139"/>
      <c r="M153" s="139"/>
      <c r="N153" s="139"/>
      <c r="O153" s="139"/>
      <c r="P153" s="230"/>
      <c r="Q153" s="230"/>
      <c r="R153" s="230"/>
      <c r="S153" s="230"/>
      <c r="T153" s="139"/>
      <c r="U153" s="139"/>
      <c r="V153" s="139"/>
      <c r="W153" s="139"/>
      <c r="X153" s="139"/>
      <c r="Y153" s="139"/>
      <c r="Z153" s="139"/>
      <c r="AA153" s="139"/>
      <c r="AB153" s="139"/>
      <c r="AC153" s="139"/>
      <c r="AD153" s="139"/>
      <c r="AE153" s="139"/>
      <c r="AF153" s="139"/>
      <c r="AG153" s="139"/>
      <c r="AH153" s="139"/>
      <c r="AI153" s="139"/>
      <c r="AJ153" s="139"/>
      <c r="AK153" s="139"/>
      <c r="AL153" s="139"/>
      <c r="AM153" s="139"/>
      <c r="AT153" s="29"/>
      <c r="AU153" s="29"/>
      <c r="AV153" s="29"/>
      <c r="AW153" s="29"/>
      <c r="AX153" s="29"/>
      <c r="AY153" s="29"/>
      <c r="AZ153" s="29"/>
      <c r="BA153" s="29"/>
      <c r="BB153" s="29"/>
      <c r="BC153" s="29"/>
      <c r="BD153" s="29"/>
      <c r="BE153" s="231"/>
    </row>
    <row r="154" s="22" customFormat="1" spans="1:57">
      <c r="A154" s="139"/>
      <c r="B154" s="139"/>
      <c r="C154" s="139"/>
      <c r="D154" s="139"/>
      <c r="E154" s="139"/>
      <c r="F154" s="139"/>
      <c r="G154" s="139"/>
      <c r="H154" s="139"/>
      <c r="I154" s="139"/>
      <c r="J154" s="139"/>
      <c r="K154" s="139"/>
      <c r="L154" s="139"/>
      <c r="M154" s="139"/>
      <c r="N154" s="139"/>
      <c r="O154" s="139"/>
      <c r="P154" s="230"/>
      <c r="Q154" s="230"/>
      <c r="R154" s="230"/>
      <c r="S154" s="230"/>
      <c r="T154" s="139"/>
      <c r="U154" s="139"/>
      <c r="V154" s="139"/>
      <c r="W154" s="139"/>
      <c r="X154" s="139"/>
      <c r="Y154" s="139"/>
      <c r="Z154" s="139"/>
      <c r="AA154" s="139"/>
      <c r="AB154" s="139"/>
      <c r="AC154" s="139"/>
      <c r="AD154" s="139"/>
      <c r="AE154" s="139"/>
      <c r="AF154" s="139"/>
      <c r="AG154" s="139"/>
      <c r="AH154" s="139"/>
      <c r="AI154" s="139"/>
      <c r="AJ154" s="139"/>
      <c r="AK154" s="139"/>
      <c r="AL154" s="139"/>
      <c r="AM154" s="139"/>
      <c r="AT154" s="29"/>
      <c r="AU154" s="29"/>
      <c r="AV154" s="29"/>
      <c r="AW154" s="29"/>
      <c r="AX154" s="29"/>
      <c r="AY154" s="29"/>
      <c r="AZ154" s="29"/>
      <c r="BA154" s="29"/>
      <c r="BB154" s="29"/>
      <c r="BC154" s="29"/>
      <c r="BD154" s="29"/>
      <c r="BE154" s="231"/>
    </row>
    <row r="155" s="22" customFormat="1" spans="1:57">
      <c r="A155" s="139"/>
      <c r="B155" s="139"/>
      <c r="C155" s="139"/>
      <c r="D155" s="139"/>
      <c r="E155" s="139"/>
      <c r="F155" s="139"/>
      <c r="G155" s="139"/>
      <c r="H155" s="139"/>
      <c r="I155" s="139"/>
      <c r="J155" s="139"/>
      <c r="K155" s="139"/>
      <c r="L155" s="139"/>
      <c r="M155" s="139"/>
      <c r="N155" s="139"/>
      <c r="O155" s="139"/>
      <c r="P155" s="230"/>
      <c r="Q155" s="230"/>
      <c r="R155" s="230"/>
      <c r="S155" s="230"/>
      <c r="T155" s="139"/>
      <c r="U155" s="139"/>
      <c r="V155" s="139"/>
      <c r="W155" s="139"/>
      <c r="X155" s="139"/>
      <c r="Y155" s="139"/>
      <c r="Z155" s="139"/>
      <c r="AA155" s="139"/>
      <c r="AB155" s="139"/>
      <c r="AC155" s="139"/>
      <c r="AD155" s="139"/>
      <c r="AE155" s="139"/>
      <c r="AF155" s="139"/>
      <c r="AG155" s="139"/>
      <c r="AH155" s="139"/>
      <c r="AI155" s="139"/>
      <c r="AJ155" s="139"/>
      <c r="AK155" s="139"/>
      <c r="AL155" s="139"/>
      <c r="AM155" s="139"/>
      <c r="AT155" s="29"/>
      <c r="AU155" s="29"/>
      <c r="AV155" s="29"/>
      <c r="AW155" s="29"/>
      <c r="AX155" s="29"/>
      <c r="AY155" s="29"/>
      <c r="AZ155" s="29"/>
      <c r="BA155" s="29"/>
      <c r="BB155" s="29"/>
      <c r="BC155" s="29"/>
      <c r="BD155" s="29"/>
      <c r="BE155" s="231"/>
    </row>
    <row r="156" s="22" customFormat="1" spans="1:57">
      <c r="A156" s="139"/>
      <c r="B156" s="139"/>
      <c r="C156" s="139"/>
      <c r="D156" s="139"/>
      <c r="E156" s="139"/>
      <c r="F156" s="139"/>
      <c r="G156" s="139"/>
      <c r="H156" s="139"/>
      <c r="I156" s="139"/>
      <c r="J156" s="139"/>
      <c r="K156" s="139"/>
      <c r="L156" s="139"/>
      <c r="M156" s="139"/>
      <c r="N156" s="139"/>
      <c r="O156" s="139"/>
      <c r="P156" s="230"/>
      <c r="Q156" s="230"/>
      <c r="R156" s="230"/>
      <c r="S156" s="230"/>
      <c r="T156" s="139"/>
      <c r="U156" s="139"/>
      <c r="V156" s="139"/>
      <c r="W156" s="139"/>
      <c r="X156" s="139"/>
      <c r="Y156" s="139"/>
      <c r="Z156" s="139"/>
      <c r="AA156" s="139"/>
      <c r="AB156" s="139"/>
      <c r="AC156" s="139"/>
      <c r="AD156" s="139"/>
      <c r="AE156" s="139"/>
      <c r="AF156" s="139"/>
      <c r="AG156" s="139"/>
      <c r="AH156" s="139"/>
      <c r="AI156" s="139"/>
      <c r="AJ156" s="139"/>
      <c r="AK156" s="139"/>
      <c r="AL156" s="139"/>
      <c r="AM156" s="139"/>
      <c r="AT156" s="29"/>
      <c r="AU156" s="29"/>
      <c r="AV156" s="29"/>
      <c r="AW156" s="29"/>
      <c r="AX156" s="29"/>
      <c r="AY156" s="29"/>
      <c r="AZ156" s="29"/>
      <c r="BA156" s="29"/>
      <c r="BB156" s="29"/>
      <c r="BC156" s="29"/>
      <c r="BD156" s="29"/>
      <c r="BE156" s="231"/>
    </row>
    <row r="157" s="22" customFormat="1" spans="1:57">
      <c r="A157" s="139"/>
      <c r="B157" s="139"/>
      <c r="C157" s="139"/>
      <c r="D157" s="139"/>
      <c r="E157" s="139"/>
      <c r="F157" s="139"/>
      <c r="G157" s="139"/>
      <c r="H157" s="139"/>
      <c r="I157" s="139"/>
      <c r="J157" s="139"/>
      <c r="K157" s="139"/>
      <c r="L157" s="139"/>
      <c r="M157" s="139"/>
      <c r="N157" s="139"/>
      <c r="O157" s="139"/>
      <c r="P157" s="230"/>
      <c r="Q157" s="230"/>
      <c r="R157" s="230"/>
      <c r="S157" s="230"/>
      <c r="T157" s="139"/>
      <c r="U157" s="139"/>
      <c r="V157" s="139"/>
      <c r="W157" s="139"/>
      <c r="X157" s="139"/>
      <c r="Y157" s="139"/>
      <c r="Z157" s="139"/>
      <c r="AA157" s="139"/>
      <c r="AB157" s="139"/>
      <c r="AC157" s="139"/>
      <c r="AD157" s="139"/>
      <c r="AE157" s="139"/>
      <c r="AF157" s="139"/>
      <c r="AG157" s="139"/>
      <c r="AH157" s="139"/>
      <c r="AI157" s="139"/>
      <c r="AJ157" s="139"/>
      <c r="AK157" s="139"/>
      <c r="AL157" s="139"/>
      <c r="AM157" s="139"/>
      <c r="AT157" s="29"/>
      <c r="AU157" s="29"/>
      <c r="AV157" s="29"/>
      <c r="AW157" s="29"/>
      <c r="AX157" s="29"/>
      <c r="AY157" s="29"/>
      <c r="AZ157" s="29"/>
      <c r="BA157" s="29"/>
      <c r="BB157" s="29"/>
      <c r="BC157" s="29"/>
      <c r="BD157" s="29"/>
      <c r="BE157" s="231"/>
    </row>
    <row r="158" s="22" customFormat="1" spans="1:57">
      <c r="A158" s="139"/>
      <c r="B158" s="139"/>
      <c r="C158" s="139"/>
      <c r="D158" s="139"/>
      <c r="E158" s="139"/>
      <c r="F158" s="139"/>
      <c r="G158" s="139"/>
      <c r="H158" s="139"/>
      <c r="I158" s="139"/>
      <c r="J158" s="139"/>
      <c r="K158" s="139"/>
      <c r="L158" s="139"/>
      <c r="M158" s="139"/>
      <c r="N158" s="139"/>
      <c r="O158" s="139"/>
      <c r="P158" s="230"/>
      <c r="Q158" s="230"/>
      <c r="R158" s="230"/>
      <c r="S158" s="230"/>
      <c r="T158" s="139"/>
      <c r="U158" s="139"/>
      <c r="V158" s="139"/>
      <c r="W158" s="139"/>
      <c r="X158" s="139"/>
      <c r="Y158" s="139"/>
      <c r="Z158" s="139"/>
      <c r="AA158" s="139"/>
      <c r="AB158" s="139"/>
      <c r="AC158" s="139"/>
      <c r="AD158" s="139"/>
      <c r="AE158" s="139"/>
      <c r="AF158" s="139"/>
      <c r="AG158" s="139"/>
      <c r="AH158" s="139"/>
      <c r="AI158" s="139"/>
      <c r="AJ158" s="139"/>
      <c r="AK158" s="139"/>
      <c r="AL158" s="139"/>
      <c r="AM158" s="139"/>
      <c r="AT158" s="29"/>
      <c r="AU158" s="29"/>
      <c r="AV158" s="29"/>
      <c r="AW158" s="29"/>
      <c r="AX158" s="29"/>
      <c r="AY158" s="29"/>
      <c r="AZ158" s="29"/>
      <c r="BA158" s="29"/>
      <c r="BB158" s="29"/>
      <c r="BC158" s="29"/>
      <c r="BD158" s="29"/>
      <c r="BE158" s="231"/>
    </row>
    <row r="159" s="22" customFormat="1" spans="1:57">
      <c r="A159" s="139"/>
      <c r="B159" s="139"/>
      <c r="C159" s="139"/>
      <c r="D159" s="139"/>
      <c r="E159" s="139"/>
      <c r="F159" s="139"/>
      <c r="G159" s="139"/>
      <c r="H159" s="139"/>
      <c r="I159" s="139"/>
      <c r="J159" s="139"/>
      <c r="K159" s="139"/>
      <c r="L159" s="139"/>
      <c r="M159" s="139"/>
      <c r="N159" s="139"/>
      <c r="O159" s="139"/>
      <c r="P159" s="230"/>
      <c r="Q159" s="230"/>
      <c r="R159" s="230"/>
      <c r="S159" s="230"/>
      <c r="T159" s="139"/>
      <c r="U159" s="139"/>
      <c r="V159" s="139"/>
      <c r="W159" s="139"/>
      <c r="X159" s="139"/>
      <c r="Y159" s="139"/>
      <c r="Z159" s="139"/>
      <c r="AA159" s="139"/>
      <c r="AB159" s="139"/>
      <c r="AC159" s="139"/>
      <c r="AD159" s="139"/>
      <c r="AE159" s="139"/>
      <c r="AF159" s="139"/>
      <c r="AG159" s="139"/>
      <c r="AH159" s="139"/>
      <c r="AI159" s="139"/>
      <c r="AJ159" s="139"/>
      <c r="AK159" s="139"/>
      <c r="AL159" s="139"/>
      <c r="AM159" s="139"/>
      <c r="AT159" s="29"/>
      <c r="AU159" s="29"/>
      <c r="AV159" s="29"/>
      <c r="AW159" s="29"/>
      <c r="AX159" s="29"/>
      <c r="AY159" s="29"/>
      <c r="AZ159" s="29"/>
      <c r="BA159" s="29"/>
      <c r="BB159" s="29"/>
      <c r="BC159" s="29"/>
      <c r="BD159" s="29"/>
      <c r="BE159" s="231"/>
    </row>
    <row r="160" s="22" customFormat="1" spans="1:57">
      <c r="A160" s="139"/>
      <c r="B160" s="139"/>
      <c r="C160" s="139"/>
      <c r="D160" s="139"/>
      <c r="E160" s="139"/>
      <c r="F160" s="139"/>
      <c r="G160" s="139"/>
      <c r="H160" s="139"/>
      <c r="I160" s="139"/>
      <c r="J160" s="139"/>
      <c r="K160" s="139"/>
      <c r="L160" s="139"/>
      <c r="M160" s="139"/>
      <c r="N160" s="139"/>
      <c r="O160" s="139"/>
      <c r="P160" s="230"/>
      <c r="Q160" s="230"/>
      <c r="R160" s="230"/>
      <c r="S160" s="230"/>
      <c r="T160" s="139"/>
      <c r="U160" s="139"/>
      <c r="V160" s="139"/>
      <c r="W160" s="139"/>
      <c r="X160" s="139"/>
      <c r="Y160" s="139"/>
      <c r="Z160" s="139"/>
      <c r="AA160" s="139"/>
      <c r="AB160" s="139"/>
      <c r="AC160" s="139"/>
      <c r="AD160" s="139"/>
      <c r="AE160" s="139"/>
      <c r="AF160" s="139"/>
      <c r="AG160" s="139"/>
      <c r="AH160" s="139"/>
      <c r="AI160" s="139"/>
      <c r="AJ160" s="139"/>
      <c r="AK160" s="139"/>
      <c r="AL160" s="139"/>
      <c r="AM160" s="139"/>
      <c r="AT160" s="29"/>
      <c r="AU160" s="29"/>
      <c r="AV160" s="29"/>
      <c r="AW160" s="29"/>
      <c r="AX160" s="29"/>
      <c r="AY160" s="29"/>
      <c r="AZ160" s="29"/>
      <c r="BA160" s="29"/>
      <c r="BB160" s="29"/>
      <c r="BC160" s="29"/>
      <c r="BD160" s="29"/>
      <c r="BE160" s="231"/>
    </row>
    <row r="161" s="22" customFormat="1" spans="1:57">
      <c r="A161" s="139"/>
      <c r="B161" s="139"/>
      <c r="C161" s="139"/>
      <c r="D161" s="139"/>
      <c r="E161" s="139"/>
      <c r="F161" s="139"/>
      <c r="G161" s="139"/>
      <c r="H161" s="139"/>
      <c r="I161" s="139"/>
      <c r="J161" s="139"/>
      <c r="K161" s="139"/>
      <c r="L161" s="139"/>
      <c r="M161" s="139"/>
      <c r="N161" s="139"/>
      <c r="O161" s="139"/>
      <c r="P161" s="230"/>
      <c r="Q161" s="230"/>
      <c r="R161" s="230"/>
      <c r="S161" s="230"/>
      <c r="T161" s="139"/>
      <c r="U161" s="139"/>
      <c r="V161" s="139"/>
      <c r="W161" s="139"/>
      <c r="X161" s="139"/>
      <c r="Y161" s="139"/>
      <c r="Z161" s="139"/>
      <c r="AA161" s="139"/>
      <c r="AB161" s="139"/>
      <c r="AC161" s="139"/>
      <c r="AD161" s="139"/>
      <c r="AE161" s="139"/>
      <c r="AF161" s="139"/>
      <c r="AG161" s="139"/>
      <c r="AH161" s="139"/>
      <c r="AI161" s="139"/>
      <c r="AJ161" s="139"/>
      <c r="AK161" s="139"/>
      <c r="AL161" s="139"/>
      <c r="AM161" s="139"/>
      <c r="AT161" s="29"/>
      <c r="AU161" s="29"/>
      <c r="AV161" s="29"/>
      <c r="AW161" s="29"/>
      <c r="AX161" s="29"/>
      <c r="AY161" s="29"/>
      <c r="AZ161" s="29"/>
      <c r="BA161" s="29"/>
      <c r="BB161" s="29"/>
      <c r="BC161" s="29"/>
      <c r="BD161" s="29"/>
      <c r="BE161" s="231"/>
    </row>
    <row r="162" s="22" customFormat="1" spans="1:57">
      <c r="A162" s="139"/>
      <c r="B162" s="139"/>
      <c r="C162" s="139"/>
      <c r="D162" s="139"/>
      <c r="E162" s="139"/>
      <c r="F162" s="139"/>
      <c r="G162" s="139"/>
      <c r="H162" s="139"/>
      <c r="I162" s="139"/>
      <c r="J162" s="139"/>
      <c r="K162" s="139"/>
      <c r="L162" s="139"/>
      <c r="M162" s="139"/>
      <c r="N162" s="139"/>
      <c r="O162" s="139"/>
      <c r="P162" s="230"/>
      <c r="Q162" s="230"/>
      <c r="R162" s="230"/>
      <c r="S162" s="230"/>
      <c r="T162" s="139"/>
      <c r="U162" s="139"/>
      <c r="V162" s="139"/>
      <c r="W162" s="139"/>
      <c r="X162" s="139"/>
      <c r="Y162" s="139"/>
      <c r="Z162" s="139"/>
      <c r="AA162" s="139"/>
      <c r="AB162" s="139"/>
      <c r="AC162" s="139"/>
      <c r="AD162" s="139"/>
      <c r="AE162" s="139"/>
      <c r="AF162" s="139"/>
      <c r="AG162" s="139"/>
      <c r="AH162" s="139"/>
      <c r="AI162" s="139"/>
      <c r="AJ162" s="139"/>
      <c r="AK162" s="139"/>
      <c r="AL162" s="139"/>
      <c r="AM162" s="139"/>
      <c r="AT162" s="29"/>
      <c r="AU162" s="29"/>
      <c r="AV162" s="29"/>
      <c r="AW162" s="29"/>
      <c r="AX162" s="29"/>
      <c r="AY162" s="29"/>
      <c r="AZ162" s="29"/>
      <c r="BA162" s="29"/>
      <c r="BB162" s="29"/>
      <c r="BC162" s="29"/>
      <c r="BD162" s="29"/>
      <c r="BE162" s="231"/>
    </row>
    <row r="163" s="22" customFormat="1" spans="1:57">
      <c r="A163" s="139"/>
      <c r="B163" s="139"/>
      <c r="C163" s="139"/>
      <c r="D163" s="139"/>
      <c r="E163" s="139"/>
      <c r="F163" s="139"/>
      <c r="G163" s="139"/>
      <c r="H163" s="139"/>
      <c r="I163" s="139"/>
      <c r="J163" s="139"/>
      <c r="K163" s="139"/>
      <c r="L163" s="139"/>
      <c r="M163" s="139"/>
      <c r="N163" s="139"/>
      <c r="O163" s="139"/>
      <c r="P163" s="230"/>
      <c r="Q163" s="230"/>
      <c r="R163" s="230"/>
      <c r="S163" s="230"/>
      <c r="T163" s="139"/>
      <c r="U163" s="139"/>
      <c r="V163" s="139"/>
      <c r="W163" s="139"/>
      <c r="X163" s="139"/>
      <c r="Y163" s="139"/>
      <c r="Z163" s="139"/>
      <c r="AA163" s="139"/>
      <c r="AB163" s="139"/>
      <c r="AC163" s="139"/>
      <c r="AD163" s="139"/>
      <c r="AE163" s="139"/>
      <c r="AF163" s="139"/>
      <c r="AG163" s="139"/>
      <c r="AH163" s="139"/>
      <c r="AI163" s="139"/>
      <c r="AJ163" s="139"/>
      <c r="AK163" s="139"/>
      <c r="AL163" s="139"/>
      <c r="AM163" s="139"/>
      <c r="AT163" s="29"/>
      <c r="AU163" s="29"/>
      <c r="AV163" s="29"/>
      <c r="AW163" s="29"/>
      <c r="AX163" s="29"/>
      <c r="AY163" s="29"/>
      <c r="AZ163" s="29"/>
      <c r="BA163" s="29"/>
      <c r="BB163" s="29"/>
      <c r="BC163" s="29"/>
      <c r="BD163" s="29"/>
      <c r="BE163" s="231"/>
    </row>
    <row r="164" s="22" customFormat="1" spans="1:57">
      <c r="A164" s="139"/>
      <c r="B164" s="139"/>
      <c r="C164" s="139"/>
      <c r="D164" s="139"/>
      <c r="E164" s="139"/>
      <c r="F164" s="139"/>
      <c r="G164" s="139"/>
      <c r="H164" s="139"/>
      <c r="I164" s="139"/>
      <c r="J164" s="139"/>
      <c r="K164" s="139"/>
      <c r="L164" s="139"/>
      <c r="M164" s="139"/>
      <c r="N164" s="139"/>
      <c r="O164" s="139"/>
      <c r="P164" s="230"/>
      <c r="Q164" s="230"/>
      <c r="R164" s="230"/>
      <c r="S164" s="230"/>
      <c r="T164" s="139"/>
      <c r="U164" s="139"/>
      <c r="V164" s="139"/>
      <c r="W164" s="139"/>
      <c r="X164" s="139"/>
      <c r="Y164" s="139"/>
      <c r="Z164" s="139"/>
      <c r="AA164" s="139"/>
      <c r="AB164" s="139"/>
      <c r="AC164" s="139"/>
      <c r="AD164" s="139"/>
      <c r="AE164" s="139"/>
      <c r="AF164" s="139"/>
      <c r="AG164" s="139"/>
      <c r="AH164" s="139"/>
      <c r="AI164" s="139"/>
      <c r="AJ164" s="139"/>
      <c r="AK164" s="139"/>
      <c r="AL164" s="139"/>
      <c r="AM164" s="139"/>
      <c r="AT164" s="29"/>
      <c r="AU164" s="29"/>
      <c r="AV164" s="29"/>
      <c r="AW164" s="29"/>
      <c r="AX164" s="29"/>
      <c r="AY164" s="29"/>
      <c r="AZ164" s="29"/>
      <c r="BA164" s="29"/>
      <c r="BB164" s="29"/>
      <c r="BC164" s="29"/>
      <c r="BD164" s="29"/>
      <c r="BE164" s="231"/>
    </row>
    <row r="165" s="22" customFormat="1" spans="1:57">
      <c r="A165" s="139"/>
      <c r="B165" s="139"/>
      <c r="C165" s="139"/>
      <c r="D165" s="139"/>
      <c r="E165" s="139"/>
      <c r="F165" s="139"/>
      <c r="G165" s="139"/>
      <c r="H165" s="139"/>
      <c r="I165" s="139"/>
      <c r="J165" s="139"/>
      <c r="K165" s="139"/>
      <c r="L165" s="139"/>
      <c r="M165" s="139"/>
      <c r="N165" s="139"/>
      <c r="O165" s="139"/>
      <c r="P165" s="230"/>
      <c r="Q165" s="230"/>
      <c r="R165" s="230"/>
      <c r="S165" s="230"/>
      <c r="T165" s="139"/>
      <c r="U165" s="139"/>
      <c r="V165" s="139"/>
      <c r="W165" s="139"/>
      <c r="X165" s="139"/>
      <c r="Y165" s="139"/>
      <c r="Z165" s="139"/>
      <c r="AA165" s="139"/>
      <c r="AB165" s="139"/>
      <c r="AC165" s="139"/>
      <c r="AD165" s="139"/>
      <c r="AE165" s="139"/>
      <c r="AF165" s="139"/>
      <c r="AG165" s="139"/>
      <c r="AH165" s="139"/>
      <c r="AI165" s="139"/>
      <c r="AJ165" s="139"/>
      <c r="AK165" s="139"/>
      <c r="AL165" s="139"/>
      <c r="AM165" s="139"/>
      <c r="AT165" s="29"/>
      <c r="AU165" s="29"/>
      <c r="AV165" s="29"/>
      <c r="AW165" s="29"/>
      <c r="AX165" s="29"/>
      <c r="AY165" s="29"/>
      <c r="AZ165" s="29"/>
      <c r="BA165" s="29"/>
      <c r="BB165" s="29"/>
      <c r="BC165" s="29"/>
      <c r="BD165" s="29"/>
      <c r="BE165" s="231"/>
    </row>
    <row r="166" s="22" customFormat="1" spans="1:57">
      <c r="A166" s="139"/>
      <c r="B166" s="139"/>
      <c r="C166" s="139"/>
      <c r="D166" s="139"/>
      <c r="E166" s="139"/>
      <c r="F166" s="139"/>
      <c r="G166" s="139"/>
      <c r="H166" s="139"/>
      <c r="I166" s="139"/>
      <c r="J166" s="139"/>
      <c r="K166" s="139"/>
      <c r="L166" s="139"/>
      <c r="M166" s="139"/>
      <c r="N166" s="139"/>
      <c r="O166" s="139"/>
      <c r="P166" s="230"/>
      <c r="Q166" s="230"/>
      <c r="R166" s="230"/>
      <c r="S166" s="230"/>
      <c r="T166" s="139"/>
      <c r="U166" s="139"/>
      <c r="V166" s="139"/>
      <c r="W166" s="139"/>
      <c r="X166" s="139"/>
      <c r="Y166" s="139"/>
      <c r="Z166" s="139"/>
      <c r="AA166" s="139"/>
      <c r="AB166" s="139"/>
      <c r="AC166" s="139"/>
      <c r="AD166" s="139"/>
      <c r="AE166" s="139"/>
      <c r="AF166" s="139"/>
      <c r="AG166" s="139"/>
      <c r="AH166" s="139"/>
      <c r="AI166" s="139"/>
      <c r="AJ166" s="139"/>
      <c r="AK166" s="139"/>
      <c r="AL166" s="139"/>
      <c r="AM166" s="139"/>
      <c r="AT166" s="29"/>
      <c r="AU166" s="29"/>
      <c r="AV166" s="29"/>
      <c r="AW166" s="29"/>
      <c r="AX166" s="29"/>
      <c r="AY166" s="29"/>
      <c r="AZ166" s="29"/>
      <c r="BA166" s="29"/>
      <c r="BB166" s="29"/>
      <c r="BC166" s="29"/>
      <c r="BD166" s="29"/>
      <c r="BE166" s="231"/>
    </row>
    <row r="167" s="22" customFormat="1" spans="1:57">
      <c r="A167" s="139"/>
      <c r="B167" s="139"/>
      <c r="C167" s="139"/>
      <c r="D167" s="139"/>
      <c r="E167" s="139"/>
      <c r="F167" s="139"/>
      <c r="G167" s="139"/>
      <c r="H167" s="139"/>
      <c r="I167" s="139"/>
      <c r="J167" s="139"/>
      <c r="K167" s="139"/>
      <c r="L167" s="139"/>
      <c r="M167" s="139"/>
      <c r="N167" s="139"/>
      <c r="O167" s="139"/>
      <c r="P167" s="230"/>
      <c r="Q167" s="230"/>
      <c r="R167" s="230"/>
      <c r="S167" s="230"/>
      <c r="T167" s="139"/>
      <c r="U167" s="139"/>
      <c r="V167" s="139"/>
      <c r="W167" s="139"/>
      <c r="X167" s="139"/>
      <c r="Y167" s="139"/>
      <c r="Z167" s="139"/>
      <c r="AA167" s="139"/>
      <c r="AB167" s="139"/>
      <c r="AC167" s="139"/>
      <c r="AD167" s="139"/>
      <c r="AE167" s="139"/>
      <c r="AF167" s="139"/>
      <c r="AG167" s="139"/>
      <c r="AH167" s="139"/>
      <c r="AI167" s="139"/>
      <c r="AJ167" s="139"/>
      <c r="AK167" s="139"/>
      <c r="AL167" s="139"/>
      <c r="AM167" s="139"/>
      <c r="AT167" s="29"/>
      <c r="AU167" s="29"/>
      <c r="AV167" s="29"/>
      <c r="AW167" s="29"/>
      <c r="AX167" s="29"/>
      <c r="AY167" s="29"/>
      <c r="AZ167" s="29"/>
      <c r="BA167" s="29"/>
      <c r="BB167" s="29"/>
      <c r="BC167" s="29"/>
      <c r="BD167" s="29"/>
      <c r="BE167" s="231"/>
    </row>
    <row r="168" s="22" customFormat="1" spans="1:57">
      <c r="A168" s="139"/>
      <c r="B168" s="139"/>
      <c r="C168" s="139"/>
      <c r="D168" s="139"/>
      <c r="E168" s="139"/>
      <c r="F168" s="139"/>
      <c r="G168" s="139"/>
      <c r="H168" s="139"/>
      <c r="I168" s="139"/>
      <c r="J168" s="139"/>
      <c r="K168" s="139"/>
      <c r="L168" s="139"/>
      <c r="M168" s="139"/>
      <c r="N168" s="139"/>
      <c r="O168" s="139"/>
      <c r="P168" s="230"/>
      <c r="Q168" s="230"/>
      <c r="R168" s="230"/>
      <c r="S168" s="230"/>
      <c r="T168" s="139"/>
      <c r="U168" s="139"/>
      <c r="V168" s="139"/>
      <c r="W168" s="139"/>
      <c r="X168" s="139"/>
      <c r="Y168" s="139"/>
      <c r="Z168" s="139"/>
      <c r="AA168" s="139"/>
      <c r="AB168" s="139"/>
      <c r="AC168" s="139"/>
      <c r="AD168" s="139"/>
      <c r="AE168" s="139"/>
      <c r="AF168" s="139"/>
      <c r="AG168" s="139"/>
      <c r="AH168" s="139"/>
      <c r="AI168" s="139"/>
      <c r="AJ168" s="139"/>
      <c r="AK168" s="139"/>
      <c r="AL168" s="139"/>
      <c r="AM168" s="139"/>
      <c r="AT168" s="29"/>
      <c r="AU168" s="29"/>
      <c r="AV168" s="29"/>
      <c r="AW168" s="29"/>
      <c r="AX168" s="29"/>
      <c r="AY168" s="29"/>
      <c r="AZ168" s="29"/>
      <c r="BA168" s="29"/>
      <c r="BB168" s="29"/>
      <c r="BC168" s="29"/>
      <c r="BD168" s="29"/>
      <c r="BE168" s="231"/>
    </row>
    <row r="169" s="22" customFormat="1" spans="1:57">
      <c r="A169" s="139"/>
      <c r="B169" s="139"/>
      <c r="C169" s="139"/>
      <c r="D169" s="139"/>
      <c r="E169" s="139"/>
      <c r="F169" s="139"/>
      <c r="G169" s="139"/>
      <c r="H169" s="139"/>
      <c r="I169" s="139"/>
      <c r="J169" s="139"/>
      <c r="K169" s="139"/>
      <c r="L169" s="139"/>
      <c r="M169" s="139"/>
      <c r="N169" s="139"/>
      <c r="O169" s="139"/>
      <c r="P169" s="230"/>
      <c r="Q169" s="230"/>
      <c r="R169" s="230"/>
      <c r="S169" s="230"/>
      <c r="T169" s="139"/>
      <c r="U169" s="139"/>
      <c r="V169" s="139"/>
      <c r="W169" s="139"/>
      <c r="X169" s="139"/>
      <c r="Y169" s="139"/>
      <c r="Z169" s="139"/>
      <c r="AA169" s="139"/>
      <c r="AB169" s="139"/>
      <c r="AC169" s="139"/>
      <c r="AD169" s="139"/>
      <c r="AE169" s="139"/>
      <c r="AF169" s="139"/>
      <c r="AG169" s="139"/>
      <c r="AH169" s="139"/>
      <c r="AI169" s="139"/>
      <c r="AJ169" s="139"/>
      <c r="AK169" s="139"/>
      <c r="AL169" s="139"/>
      <c r="AM169" s="139"/>
      <c r="AT169" s="29"/>
      <c r="AU169" s="29"/>
      <c r="AV169" s="29"/>
      <c r="AW169" s="29"/>
      <c r="AX169" s="29"/>
      <c r="AY169" s="29"/>
      <c r="AZ169" s="29"/>
      <c r="BA169" s="29"/>
      <c r="BB169" s="29"/>
      <c r="BC169" s="29"/>
      <c r="BD169" s="29"/>
      <c r="BE169" s="231"/>
    </row>
    <row r="170" s="22" customFormat="1" spans="1:57">
      <c r="A170" s="139"/>
      <c r="B170" s="139"/>
      <c r="C170" s="139"/>
      <c r="D170" s="139"/>
      <c r="E170" s="139"/>
      <c r="F170" s="139"/>
      <c r="G170" s="139"/>
      <c r="H170" s="139"/>
      <c r="I170" s="139"/>
      <c r="J170" s="139"/>
      <c r="K170" s="139"/>
      <c r="L170" s="139"/>
      <c r="M170" s="139"/>
      <c r="N170" s="139"/>
      <c r="O170" s="139"/>
      <c r="P170" s="230"/>
      <c r="Q170" s="230"/>
      <c r="R170" s="230"/>
      <c r="S170" s="230"/>
      <c r="T170" s="139"/>
      <c r="U170" s="139"/>
      <c r="V170" s="139"/>
      <c r="W170" s="139"/>
      <c r="X170" s="139"/>
      <c r="Y170" s="139"/>
      <c r="Z170" s="139"/>
      <c r="AA170" s="139"/>
      <c r="AB170" s="139"/>
      <c r="AC170" s="139"/>
      <c r="AD170" s="139"/>
      <c r="AE170" s="139"/>
      <c r="AF170" s="139"/>
      <c r="AG170" s="139"/>
      <c r="AH170" s="139"/>
      <c r="AI170" s="139"/>
      <c r="AJ170" s="139"/>
      <c r="AK170" s="139"/>
      <c r="AL170" s="139"/>
      <c r="AM170" s="139"/>
      <c r="AT170" s="29"/>
      <c r="AU170" s="29"/>
      <c r="AV170" s="29"/>
      <c r="AW170" s="29"/>
      <c r="AX170" s="29"/>
      <c r="AY170" s="29"/>
      <c r="AZ170" s="29"/>
      <c r="BA170" s="29"/>
      <c r="BB170" s="29"/>
      <c r="BC170" s="29"/>
      <c r="BD170" s="29"/>
      <c r="BE170" s="231"/>
    </row>
    <row r="171" s="22" customFormat="1" spans="1:57">
      <c r="A171" s="139"/>
      <c r="B171" s="139"/>
      <c r="C171" s="139"/>
      <c r="D171" s="139"/>
      <c r="E171" s="139"/>
      <c r="F171" s="139"/>
      <c r="G171" s="139"/>
      <c r="H171" s="139"/>
      <c r="I171" s="139"/>
      <c r="J171" s="139"/>
      <c r="K171" s="139"/>
      <c r="L171" s="139"/>
      <c r="M171" s="139"/>
      <c r="N171" s="139"/>
      <c r="O171" s="139"/>
      <c r="P171" s="230"/>
      <c r="Q171" s="230"/>
      <c r="R171" s="230"/>
      <c r="S171" s="230"/>
      <c r="T171" s="139"/>
      <c r="U171" s="139"/>
      <c r="V171" s="139"/>
      <c r="W171" s="139"/>
      <c r="X171" s="139"/>
      <c r="Y171" s="139"/>
      <c r="Z171" s="139"/>
      <c r="AA171" s="139"/>
      <c r="AB171" s="139"/>
      <c r="AC171" s="139"/>
      <c r="AD171" s="139"/>
      <c r="AE171" s="139"/>
      <c r="AF171" s="139"/>
      <c r="AG171" s="139"/>
      <c r="AH171" s="139"/>
      <c r="AI171" s="139"/>
      <c r="AJ171" s="139"/>
      <c r="AK171" s="139"/>
      <c r="AL171" s="139"/>
      <c r="AM171" s="139"/>
      <c r="AT171" s="29"/>
      <c r="AU171" s="29"/>
      <c r="AV171" s="29"/>
      <c r="AW171" s="29"/>
      <c r="AX171" s="29"/>
      <c r="AY171" s="29"/>
      <c r="AZ171" s="29"/>
      <c r="BA171" s="29"/>
      <c r="BB171" s="29"/>
      <c r="BC171" s="29"/>
      <c r="BD171" s="29"/>
      <c r="BE171" s="231"/>
    </row>
    <row r="172" s="22" customFormat="1" spans="1:57">
      <c r="A172" s="139"/>
      <c r="B172" s="139"/>
      <c r="C172" s="139"/>
      <c r="D172" s="139"/>
      <c r="E172" s="139"/>
      <c r="F172" s="139"/>
      <c r="G172" s="139"/>
      <c r="H172" s="139"/>
      <c r="I172" s="139"/>
      <c r="J172" s="139"/>
      <c r="K172" s="139"/>
      <c r="L172" s="139"/>
      <c r="M172" s="139"/>
      <c r="N172" s="139"/>
      <c r="O172" s="139"/>
      <c r="P172" s="230"/>
      <c r="Q172" s="230"/>
      <c r="R172" s="230"/>
      <c r="S172" s="230"/>
      <c r="T172" s="139"/>
      <c r="U172" s="139"/>
      <c r="V172" s="139"/>
      <c r="W172" s="139"/>
      <c r="X172" s="139"/>
      <c r="Y172" s="139"/>
      <c r="Z172" s="139"/>
      <c r="AA172" s="139"/>
      <c r="AB172" s="139"/>
      <c r="AC172" s="139"/>
      <c r="AD172" s="139"/>
      <c r="AE172" s="139"/>
      <c r="AF172" s="139"/>
      <c r="AG172" s="139"/>
      <c r="AH172" s="139"/>
      <c r="AI172" s="139"/>
      <c r="AJ172" s="139"/>
      <c r="AK172" s="139"/>
      <c r="AL172" s="139"/>
      <c r="AM172" s="139"/>
      <c r="AT172" s="29"/>
      <c r="AU172" s="29"/>
      <c r="AV172" s="29"/>
      <c r="AW172" s="29"/>
      <c r="AX172" s="29"/>
      <c r="AY172" s="29"/>
      <c r="AZ172" s="29"/>
      <c r="BA172" s="29"/>
      <c r="BB172" s="29"/>
      <c r="BC172" s="29"/>
      <c r="BD172" s="29"/>
      <c r="BE172" s="231"/>
    </row>
    <row r="173" s="22" customFormat="1" spans="1:57">
      <c r="A173" s="139"/>
      <c r="B173" s="139"/>
      <c r="C173" s="139"/>
      <c r="D173" s="139"/>
      <c r="E173" s="139"/>
      <c r="F173" s="139"/>
      <c r="G173" s="139"/>
      <c r="H173" s="139"/>
      <c r="I173" s="139"/>
      <c r="J173" s="139"/>
      <c r="K173" s="139"/>
      <c r="L173" s="139"/>
      <c r="M173" s="139"/>
      <c r="N173" s="139"/>
      <c r="O173" s="139"/>
      <c r="P173" s="230"/>
      <c r="Q173" s="230"/>
      <c r="R173" s="230"/>
      <c r="S173" s="230"/>
      <c r="T173" s="139"/>
      <c r="U173" s="139"/>
      <c r="V173" s="139"/>
      <c r="W173" s="139"/>
      <c r="X173" s="139"/>
      <c r="Y173" s="139"/>
      <c r="Z173" s="139"/>
      <c r="AA173" s="139"/>
      <c r="AB173" s="139"/>
      <c r="AC173" s="139"/>
      <c r="AD173" s="139"/>
      <c r="AE173" s="139"/>
      <c r="AF173" s="139"/>
      <c r="AG173" s="139"/>
      <c r="AH173" s="139"/>
      <c r="AI173" s="139"/>
      <c r="AJ173" s="139"/>
      <c r="AK173" s="139"/>
      <c r="AL173" s="139"/>
      <c r="AM173" s="139"/>
      <c r="AT173" s="29"/>
      <c r="AU173" s="29"/>
      <c r="AV173" s="29"/>
      <c r="AW173" s="29"/>
      <c r="AX173" s="29"/>
      <c r="AY173" s="29"/>
      <c r="AZ173" s="29"/>
      <c r="BA173" s="29"/>
      <c r="BB173" s="29"/>
      <c r="BC173" s="29"/>
      <c r="BD173" s="29"/>
      <c r="BE173" s="231"/>
    </row>
    <row r="174" s="22" customFormat="1" spans="1:57">
      <c r="A174" s="139"/>
      <c r="B174" s="139"/>
      <c r="C174" s="139"/>
      <c r="D174" s="139"/>
      <c r="E174" s="139"/>
      <c r="F174" s="139"/>
      <c r="G174" s="139"/>
      <c r="H174" s="139"/>
      <c r="I174" s="139"/>
      <c r="J174" s="139"/>
      <c r="K174" s="139"/>
      <c r="L174" s="139"/>
      <c r="M174" s="139"/>
      <c r="N174" s="139"/>
      <c r="O174" s="139"/>
      <c r="P174" s="230"/>
      <c r="Q174" s="230"/>
      <c r="R174" s="230"/>
      <c r="S174" s="230"/>
      <c r="T174" s="139"/>
      <c r="U174" s="139"/>
      <c r="V174" s="139"/>
      <c r="W174" s="139"/>
      <c r="X174" s="139"/>
      <c r="Y174" s="139"/>
      <c r="Z174" s="139"/>
      <c r="AA174" s="139"/>
      <c r="AB174" s="139"/>
      <c r="AC174" s="139"/>
      <c r="AD174" s="139"/>
      <c r="AE174" s="139"/>
      <c r="AF174" s="139"/>
      <c r="AG174" s="139"/>
      <c r="AH174" s="139"/>
      <c r="AI174" s="139"/>
      <c r="AJ174" s="139"/>
      <c r="AK174" s="139"/>
      <c r="AL174" s="139"/>
      <c r="AM174" s="139"/>
      <c r="AT174" s="29"/>
      <c r="AU174" s="29"/>
      <c r="AV174" s="29"/>
      <c r="AW174" s="29"/>
      <c r="AX174" s="29"/>
      <c r="AY174" s="29"/>
      <c r="AZ174" s="29"/>
      <c r="BA174" s="29"/>
      <c r="BB174" s="29"/>
      <c r="BC174" s="29"/>
      <c r="BD174" s="29"/>
      <c r="BE174" s="231"/>
    </row>
    <row r="175" s="22" customFormat="1" spans="1:57">
      <c r="A175" s="139"/>
      <c r="B175" s="139"/>
      <c r="C175" s="139"/>
      <c r="D175" s="139"/>
      <c r="E175" s="139"/>
      <c r="F175" s="139"/>
      <c r="G175" s="139"/>
      <c r="H175" s="139"/>
      <c r="I175" s="139"/>
      <c r="J175" s="139"/>
      <c r="K175" s="139"/>
      <c r="L175" s="139"/>
      <c r="M175" s="139"/>
      <c r="N175" s="139"/>
      <c r="O175" s="139"/>
      <c r="P175" s="230"/>
      <c r="Q175" s="230"/>
      <c r="R175" s="230"/>
      <c r="S175" s="230"/>
      <c r="T175" s="139"/>
      <c r="U175" s="139"/>
      <c r="V175" s="139"/>
      <c r="W175" s="139"/>
      <c r="X175" s="139"/>
      <c r="Y175" s="139"/>
      <c r="Z175" s="139"/>
      <c r="AA175" s="139"/>
      <c r="AB175" s="139"/>
      <c r="AC175" s="139"/>
      <c r="AD175" s="139"/>
      <c r="AE175" s="139"/>
      <c r="AF175" s="139"/>
      <c r="AG175" s="139"/>
      <c r="AH175" s="139"/>
      <c r="AI175" s="139"/>
      <c r="AJ175" s="139"/>
      <c r="AK175" s="139"/>
      <c r="AL175" s="139"/>
      <c r="AM175" s="139"/>
      <c r="AT175" s="29"/>
      <c r="AU175" s="29"/>
      <c r="AV175" s="29"/>
      <c r="AW175" s="29"/>
      <c r="AX175" s="29"/>
      <c r="AY175" s="29"/>
      <c r="AZ175" s="29"/>
      <c r="BA175" s="29"/>
      <c r="BB175" s="29"/>
      <c r="BC175" s="29"/>
      <c r="BD175" s="29"/>
      <c r="BE175" s="231"/>
    </row>
    <row r="176" s="22" customFormat="1" spans="1:57">
      <c r="A176" s="139"/>
      <c r="B176" s="139"/>
      <c r="C176" s="139"/>
      <c r="D176" s="139"/>
      <c r="E176" s="139"/>
      <c r="F176" s="139"/>
      <c r="G176" s="139"/>
      <c r="H176" s="139"/>
      <c r="I176" s="139"/>
      <c r="J176" s="139"/>
      <c r="K176" s="139"/>
      <c r="L176" s="139"/>
      <c r="M176" s="139"/>
      <c r="N176" s="139"/>
      <c r="O176" s="139"/>
      <c r="P176" s="230"/>
      <c r="Q176" s="230"/>
      <c r="R176" s="230"/>
      <c r="S176" s="230"/>
      <c r="T176" s="139"/>
      <c r="U176" s="139"/>
      <c r="V176" s="139"/>
      <c r="W176" s="139"/>
      <c r="X176" s="139"/>
      <c r="Y176" s="139"/>
      <c r="Z176" s="139"/>
      <c r="AA176" s="139"/>
      <c r="AB176" s="139"/>
      <c r="AC176" s="139"/>
      <c r="AD176" s="139"/>
      <c r="AE176" s="139"/>
      <c r="AF176" s="139"/>
      <c r="AG176" s="139"/>
      <c r="AH176" s="139"/>
      <c r="AI176" s="139"/>
      <c r="AJ176" s="139"/>
      <c r="AK176" s="139"/>
      <c r="AL176" s="139"/>
      <c r="AM176" s="139"/>
      <c r="AT176" s="29"/>
      <c r="AU176" s="29"/>
      <c r="AV176" s="29"/>
      <c r="AW176" s="29"/>
      <c r="AX176" s="29"/>
      <c r="AY176" s="29"/>
      <c r="AZ176" s="29"/>
      <c r="BA176" s="29"/>
      <c r="BB176" s="29"/>
      <c r="BC176" s="29"/>
      <c r="BD176" s="29"/>
      <c r="BE176" s="231"/>
    </row>
    <row r="177" s="22" customFormat="1" spans="1:57">
      <c r="A177" s="139"/>
      <c r="B177" s="139"/>
      <c r="C177" s="139"/>
      <c r="D177" s="139"/>
      <c r="E177" s="139"/>
      <c r="F177" s="139"/>
      <c r="G177" s="139"/>
      <c r="H177" s="139"/>
      <c r="I177" s="139"/>
      <c r="J177" s="139"/>
      <c r="K177" s="139"/>
      <c r="L177" s="139"/>
      <c r="M177" s="139"/>
      <c r="N177" s="139"/>
      <c r="O177" s="139"/>
      <c r="P177" s="230"/>
      <c r="Q177" s="230"/>
      <c r="R177" s="230"/>
      <c r="S177" s="230"/>
      <c r="T177" s="139"/>
      <c r="U177" s="139"/>
      <c r="V177" s="139"/>
      <c r="W177" s="139"/>
      <c r="X177" s="139"/>
      <c r="Y177" s="139"/>
      <c r="Z177" s="139"/>
      <c r="AA177" s="139"/>
      <c r="AB177" s="139"/>
      <c r="AC177" s="139"/>
      <c r="AD177" s="139"/>
      <c r="AE177" s="139"/>
      <c r="AF177" s="139"/>
      <c r="AG177" s="139"/>
      <c r="AH177" s="139"/>
      <c r="AI177" s="139"/>
      <c r="AJ177" s="139"/>
      <c r="AK177" s="139"/>
      <c r="AL177" s="139"/>
      <c r="AM177" s="139"/>
      <c r="AT177" s="29"/>
      <c r="AU177" s="29"/>
      <c r="AV177" s="29"/>
      <c r="AW177" s="29"/>
      <c r="AX177" s="29"/>
      <c r="AY177" s="29"/>
      <c r="AZ177" s="29"/>
      <c r="BA177" s="29"/>
      <c r="BB177" s="29"/>
      <c r="BC177" s="29"/>
      <c r="BD177" s="29"/>
      <c r="BE177" s="231"/>
    </row>
    <row r="178" s="22" customFormat="1" spans="1:57">
      <c r="A178" s="139"/>
      <c r="B178" s="139"/>
      <c r="C178" s="139"/>
      <c r="D178" s="139"/>
      <c r="E178" s="139"/>
      <c r="F178" s="139"/>
      <c r="G178" s="139"/>
      <c r="H178" s="139"/>
      <c r="I178" s="139"/>
      <c r="J178" s="139"/>
      <c r="K178" s="139"/>
      <c r="L178" s="139"/>
      <c r="M178" s="139"/>
      <c r="N178" s="139"/>
      <c r="O178" s="139"/>
      <c r="P178" s="230"/>
      <c r="Q178" s="230"/>
      <c r="R178" s="230"/>
      <c r="S178" s="230"/>
      <c r="T178" s="139"/>
      <c r="U178" s="139"/>
      <c r="V178" s="139"/>
      <c r="W178" s="139"/>
      <c r="X178" s="139"/>
      <c r="Y178" s="139"/>
      <c r="Z178" s="139"/>
      <c r="AA178" s="139"/>
      <c r="AB178" s="139"/>
      <c r="AC178" s="139"/>
      <c r="AD178" s="139"/>
      <c r="AE178" s="139"/>
      <c r="AF178" s="139"/>
      <c r="AG178" s="139"/>
      <c r="AH178" s="139"/>
      <c r="AI178" s="139"/>
      <c r="AJ178" s="139"/>
      <c r="AK178" s="139"/>
      <c r="AL178" s="139"/>
      <c r="AM178" s="139"/>
      <c r="AT178" s="29"/>
      <c r="AU178" s="29"/>
      <c r="AV178" s="29"/>
      <c r="AW178" s="29"/>
      <c r="AX178" s="29"/>
      <c r="AY178" s="29"/>
      <c r="AZ178" s="29"/>
      <c r="BA178" s="29"/>
      <c r="BB178" s="29"/>
      <c r="BC178" s="29"/>
      <c r="BD178" s="29"/>
      <c r="BE178" s="231"/>
    </row>
    <row r="179" s="22" customFormat="1" spans="1:57">
      <c r="A179" s="139"/>
      <c r="B179" s="139"/>
      <c r="C179" s="139"/>
      <c r="D179" s="139"/>
      <c r="E179" s="139"/>
      <c r="F179" s="139"/>
      <c r="G179" s="139"/>
      <c r="H179" s="139"/>
      <c r="I179" s="139"/>
      <c r="J179" s="139"/>
      <c r="K179" s="139"/>
      <c r="L179" s="139"/>
      <c r="M179" s="139"/>
      <c r="N179" s="139"/>
      <c r="O179" s="139"/>
      <c r="P179" s="230"/>
      <c r="Q179" s="230"/>
      <c r="R179" s="230"/>
      <c r="S179" s="230"/>
      <c r="T179" s="139"/>
      <c r="U179" s="139"/>
      <c r="V179" s="139"/>
      <c r="W179" s="139"/>
      <c r="X179" s="139"/>
      <c r="Y179" s="139"/>
      <c r="Z179" s="139"/>
      <c r="AA179" s="139"/>
      <c r="AB179" s="139"/>
      <c r="AC179" s="139"/>
      <c r="AD179" s="139"/>
      <c r="AE179" s="139"/>
      <c r="AF179" s="139"/>
      <c r="AG179" s="139"/>
      <c r="AH179" s="139"/>
      <c r="AI179" s="139"/>
      <c r="AJ179" s="139"/>
      <c r="AK179" s="139"/>
      <c r="AL179" s="139"/>
      <c r="AM179" s="139"/>
      <c r="AT179" s="29"/>
      <c r="AU179" s="29"/>
      <c r="AV179" s="29"/>
      <c r="AW179" s="29"/>
      <c r="AX179" s="29"/>
      <c r="AY179" s="29"/>
      <c r="AZ179" s="29"/>
      <c r="BA179" s="29"/>
      <c r="BB179" s="29"/>
      <c r="BC179" s="29"/>
      <c r="BD179" s="29"/>
      <c r="BE179" s="231"/>
    </row>
    <row r="180" s="22" customFormat="1" spans="1:57">
      <c r="A180" s="139"/>
      <c r="B180" s="139"/>
      <c r="C180" s="139"/>
      <c r="D180" s="139"/>
      <c r="E180" s="139"/>
      <c r="F180" s="139"/>
      <c r="G180" s="139"/>
      <c r="H180" s="139"/>
      <c r="I180" s="139"/>
      <c r="J180" s="139"/>
      <c r="K180" s="139"/>
      <c r="L180" s="139"/>
      <c r="M180" s="139"/>
      <c r="N180" s="139"/>
      <c r="O180" s="139"/>
      <c r="P180" s="230"/>
      <c r="Q180" s="230"/>
      <c r="R180" s="230"/>
      <c r="S180" s="230"/>
      <c r="T180" s="139"/>
      <c r="U180" s="139"/>
      <c r="V180" s="139"/>
      <c r="W180" s="139"/>
      <c r="X180" s="139"/>
      <c r="Y180" s="139"/>
      <c r="Z180" s="139"/>
      <c r="AA180" s="139"/>
      <c r="AB180" s="139"/>
      <c r="AC180" s="139"/>
      <c r="AD180" s="139"/>
      <c r="AE180" s="139"/>
      <c r="AF180" s="139"/>
      <c r="AG180" s="139"/>
      <c r="AH180" s="139"/>
      <c r="AI180" s="139"/>
      <c r="AJ180" s="139"/>
      <c r="AK180" s="139"/>
      <c r="AL180" s="139"/>
      <c r="AM180" s="139"/>
      <c r="AT180" s="29"/>
      <c r="AU180" s="29"/>
      <c r="AV180" s="29"/>
      <c r="AW180" s="29"/>
      <c r="AX180" s="29"/>
      <c r="AY180" s="29"/>
      <c r="AZ180" s="29"/>
      <c r="BA180" s="29"/>
      <c r="BB180" s="29"/>
      <c r="BC180" s="29"/>
      <c r="BD180" s="29"/>
      <c r="BE180" s="231"/>
    </row>
    <row r="181" s="22" customFormat="1" spans="1:57">
      <c r="A181" s="139"/>
      <c r="B181" s="139"/>
      <c r="C181" s="139"/>
      <c r="D181" s="139"/>
      <c r="E181" s="139"/>
      <c r="F181" s="139"/>
      <c r="G181" s="139"/>
      <c r="H181" s="139"/>
      <c r="I181" s="139"/>
      <c r="J181" s="139"/>
      <c r="K181" s="139"/>
      <c r="L181" s="139"/>
      <c r="M181" s="139"/>
      <c r="N181" s="139"/>
      <c r="O181" s="139"/>
      <c r="P181" s="230"/>
      <c r="Q181" s="230"/>
      <c r="R181" s="230"/>
      <c r="S181" s="230"/>
      <c r="T181" s="139"/>
      <c r="U181" s="139"/>
      <c r="V181" s="139"/>
      <c r="W181" s="139"/>
      <c r="X181" s="139"/>
      <c r="Y181" s="139"/>
      <c r="Z181" s="139"/>
      <c r="AA181" s="139"/>
      <c r="AB181" s="139"/>
      <c r="AC181" s="139"/>
      <c r="AD181" s="139"/>
      <c r="AE181" s="139"/>
      <c r="AF181" s="139"/>
      <c r="AG181" s="139"/>
      <c r="AH181" s="139"/>
      <c r="AI181" s="139"/>
      <c r="AJ181" s="139"/>
      <c r="AK181" s="139"/>
      <c r="AL181" s="139"/>
      <c r="AM181" s="139"/>
      <c r="AT181" s="29"/>
      <c r="AU181" s="29"/>
      <c r="AV181" s="29"/>
      <c r="AW181" s="29"/>
      <c r="AX181" s="29"/>
      <c r="AY181" s="29"/>
      <c r="AZ181" s="29"/>
      <c r="BA181" s="29"/>
      <c r="BB181" s="29"/>
      <c r="BC181" s="29"/>
      <c r="BD181" s="29"/>
      <c r="BE181" s="231"/>
    </row>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sheetData>
  <sheetProtection algorithmName="SHA-512" hashValue="AYYvW7lB1CCWNkUYS74E54u2YXMJPxYATy0JTFGbD+6aA7y8uVQtaWqZaHWAjhlke4/Gqn6S5EqREHvMziwP+Q==" saltValue="JCGEYtrB7Y+9RPYRuiSi1w==" spinCount="100000" sheet="1" selectLockedCells="1" objects="1"/>
  <mergeCells count="371">
    <mergeCell ref="B3:O3"/>
    <mergeCell ref="D9:G9"/>
    <mergeCell ref="H9:K9"/>
    <mergeCell ref="D10:G10"/>
    <mergeCell ref="H10:K10"/>
    <mergeCell ref="D11:G11"/>
    <mergeCell ref="H11:K11"/>
    <mergeCell ref="D12:G12"/>
    <mergeCell ref="H12:K12"/>
    <mergeCell ref="D13:G13"/>
    <mergeCell ref="H13:K13"/>
    <mergeCell ref="D14:G14"/>
    <mergeCell ref="H14:K14"/>
    <mergeCell ref="B18:O18"/>
    <mergeCell ref="B22:O22"/>
    <mergeCell ref="B28:O28"/>
    <mergeCell ref="B34:O34"/>
    <mergeCell ref="C36:D36"/>
    <mergeCell ref="F36:G36"/>
    <mergeCell ref="H36:I36"/>
    <mergeCell ref="J36:K36"/>
    <mergeCell ref="L36:M36"/>
    <mergeCell ref="N36:O36"/>
    <mergeCell ref="B37:C37"/>
    <mergeCell ref="D37:E37"/>
    <mergeCell ref="F37:G37"/>
    <mergeCell ref="H37:I37"/>
    <mergeCell ref="J37:K37"/>
    <mergeCell ref="L37:O37"/>
    <mergeCell ref="B38:C38"/>
    <mergeCell ref="D38:H38"/>
    <mergeCell ref="I38:K38"/>
    <mergeCell ref="L38:O38"/>
    <mergeCell ref="B39:C39"/>
    <mergeCell ref="D39:H39"/>
    <mergeCell ref="I39:K39"/>
    <mergeCell ref="L39:O39"/>
    <mergeCell ref="B40:C40"/>
    <mergeCell ref="D40:E40"/>
    <mergeCell ref="F40:G40"/>
    <mergeCell ref="H40:I40"/>
    <mergeCell ref="J40:K40"/>
    <mergeCell ref="L40:O40"/>
    <mergeCell ref="D41:E41"/>
    <mergeCell ref="F41:G41"/>
    <mergeCell ref="H41:I41"/>
    <mergeCell ref="J41:K41"/>
    <mergeCell ref="L41:M41"/>
    <mergeCell ref="N41:O41"/>
    <mergeCell ref="D42:E42"/>
    <mergeCell ref="F42:G42"/>
    <mergeCell ref="H42:I42"/>
    <mergeCell ref="J42:K42"/>
    <mergeCell ref="L42:M42"/>
    <mergeCell ref="N42:O42"/>
    <mergeCell ref="D43:E43"/>
    <mergeCell ref="F43:G43"/>
    <mergeCell ref="H43:I43"/>
    <mergeCell ref="J43:K43"/>
    <mergeCell ref="L43:M43"/>
    <mergeCell ref="N43:O43"/>
    <mergeCell ref="D44:E44"/>
    <mergeCell ref="F44:G44"/>
    <mergeCell ref="H44:I44"/>
    <mergeCell ref="J44:K44"/>
    <mergeCell ref="L44:M44"/>
    <mergeCell ref="N44:O44"/>
    <mergeCell ref="B45:O45"/>
    <mergeCell ref="B46:O46"/>
    <mergeCell ref="C47:F47"/>
    <mergeCell ref="G47:I47"/>
    <mergeCell ref="J47:O47"/>
    <mergeCell ref="C48:F48"/>
    <mergeCell ref="G48:I48"/>
    <mergeCell ref="J48:O48"/>
    <mergeCell ref="C49:F49"/>
    <mergeCell ref="G49:I49"/>
    <mergeCell ref="J49:O49"/>
    <mergeCell ref="B52:O52"/>
    <mergeCell ref="B53:C53"/>
    <mergeCell ref="E53:H53"/>
    <mergeCell ref="I53:K53"/>
    <mergeCell ref="L53:M53"/>
    <mergeCell ref="B54:C54"/>
    <mergeCell ref="E54:H54"/>
    <mergeCell ref="I54:K54"/>
    <mergeCell ref="L54:M54"/>
    <mergeCell ref="B55:O55"/>
    <mergeCell ref="B56:C56"/>
    <mergeCell ref="E56:H56"/>
    <mergeCell ref="I56:K56"/>
    <mergeCell ref="L56:M56"/>
    <mergeCell ref="B57:C57"/>
    <mergeCell ref="E57:H57"/>
    <mergeCell ref="I57:K57"/>
    <mergeCell ref="L57:M57"/>
    <mergeCell ref="B58:O58"/>
    <mergeCell ref="B59:C59"/>
    <mergeCell ref="D59:H59"/>
    <mergeCell ref="I59:K59"/>
    <mergeCell ref="L59:M59"/>
    <mergeCell ref="B60:C60"/>
    <mergeCell ref="D60:H60"/>
    <mergeCell ref="I60:K60"/>
    <mergeCell ref="L60:M60"/>
    <mergeCell ref="B61:O61"/>
    <mergeCell ref="D62:H62"/>
    <mergeCell ref="I62:K62"/>
    <mergeCell ref="L62:M62"/>
    <mergeCell ref="D63:H63"/>
    <mergeCell ref="I63:K63"/>
    <mergeCell ref="L63:M63"/>
    <mergeCell ref="B64:O64"/>
    <mergeCell ref="B65:C65"/>
    <mergeCell ref="D65:G65"/>
    <mergeCell ref="H65:K65"/>
    <mergeCell ref="L65:M65"/>
    <mergeCell ref="B66:C66"/>
    <mergeCell ref="D66:G66"/>
    <mergeCell ref="H66:K66"/>
    <mergeCell ref="L66:M66"/>
    <mergeCell ref="B67:C67"/>
    <mergeCell ref="D67:G67"/>
    <mergeCell ref="H67:K67"/>
    <mergeCell ref="L67:M67"/>
    <mergeCell ref="B68:O68"/>
    <mergeCell ref="B69:C69"/>
    <mergeCell ref="E69:H69"/>
    <mergeCell ref="I69:K69"/>
    <mergeCell ref="L69:M69"/>
    <mergeCell ref="B70:C70"/>
    <mergeCell ref="E70:H70"/>
    <mergeCell ref="I70:K70"/>
    <mergeCell ref="L70:M70"/>
    <mergeCell ref="B71:O71"/>
    <mergeCell ref="B72:C72"/>
    <mergeCell ref="D72:H72"/>
    <mergeCell ref="I72:K72"/>
    <mergeCell ref="L72:M72"/>
    <mergeCell ref="N72:O72"/>
    <mergeCell ref="B73:C73"/>
    <mergeCell ref="D73:H73"/>
    <mergeCell ref="I73:K73"/>
    <mergeCell ref="L73:M73"/>
    <mergeCell ref="N73:O73"/>
    <mergeCell ref="B74:O74"/>
    <mergeCell ref="B75:O75"/>
    <mergeCell ref="B76:C76"/>
    <mergeCell ref="D76:G76"/>
    <mergeCell ref="H76:I76"/>
    <mergeCell ref="J76:K76"/>
    <mergeCell ref="L76:O76"/>
    <mergeCell ref="B77:C77"/>
    <mergeCell ref="D77:G77"/>
    <mergeCell ref="H77:I77"/>
    <mergeCell ref="J77:K77"/>
    <mergeCell ref="L77:O77"/>
    <mergeCell ref="B78:O78"/>
    <mergeCell ref="B79:C79"/>
    <mergeCell ref="D79:G79"/>
    <mergeCell ref="H79:I79"/>
    <mergeCell ref="J79:K79"/>
    <mergeCell ref="L79:O79"/>
    <mergeCell ref="B80:C80"/>
    <mergeCell ref="D80:G80"/>
    <mergeCell ref="H80:I80"/>
    <mergeCell ref="J80:K80"/>
    <mergeCell ref="L80:O80"/>
    <mergeCell ref="B81:O81"/>
    <mergeCell ref="B82:C82"/>
    <mergeCell ref="D82:G82"/>
    <mergeCell ref="H82:I82"/>
    <mergeCell ref="J82:K82"/>
    <mergeCell ref="L82:O82"/>
    <mergeCell ref="B83:C83"/>
    <mergeCell ref="D83:G83"/>
    <mergeCell ref="H83:I83"/>
    <mergeCell ref="J83:K83"/>
    <mergeCell ref="L83:O83"/>
    <mergeCell ref="B84:O84"/>
    <mergeCell ref="B85:C85"/>
    <mergeCell ref="D85:F85"/>
    <mergeCell ref="G85:H85"/>
    <mergeCell ref="I85:L85"/>
    <mergeCell ref="B86:C86"/>
    <mergeCell ref="D86:F86"/>
    <mergeCell ref="G86:H86"/>
    <mergeCell ref="I86:L86"/>
    <mergeCell ref="B87:O87"/>
    <mergeCell ref="B88:C88"/>
    <mergeCell ref="D88:G88"/>
    <mergeCell ref="H88:I88"/>
    <mergeCell ref="J88:K88"/>
    <mergeCell ref="L88:O88"/>
    <mergeCell ref="B89:C89"/>
    <mergeCell ref="D89:G89"/>
    <mergeCell ref="H89:I89"/>
    <mergeCell ref="J89:K89"/>
    <mergeCell ref="L89:O89"/>
    <mergeCell ref="B90:O90"/>
    <mergeCell ref="B91:O91"/>
    <mergeCell ref="B92:O92"/>
    <mergeCell ref="B93:C93"/>
    <mergeCell ref="D93:G93"/>
    <mergeCell ref="H93:J93"/>
    <mergeCell ref="N93:O93"/>
    <mergeCell ref="B94:C94"/>
    <mergeCell ref="D94:G94"/>
    <mergeCell ref="H94:J94"/>
    <mergeCell ref="N94:O94"/>
    <mergeCell ref="B95:C95"/>
    <mergeCell ref="D95:G95"/>
    <mergeCell ref="H95:J95"/>
    <mergeCell ref="N95:O95"/>
    <mergeCell ref="B96:C96"/>
    <mergeCell ref="D96:G96"/>
    <mergeCell ref="H96:J96"/>
    <mergeCell ref="N96:O96"/>
    <mergeCell ref="B97:O97"/>
    <mergeCell ref="B98:C98"/>
    <mergeCell ref="D98:G98"/>
    <mergeCell ref="H98:J98"/>
    <mergeCell ref="N98:O98"/>
    <mergeCell ref="B99:C99"/>
    <mergeCell ref="D99:G99"/>
    <mergeCell ref="H99:J99"/>
    <mergeCell ref="N99:O99"/>
    <mergeCell ref="B100:C100"/>
    <mergeCell ref="D100:G100"/>
    <mergeCell ref="H100:J100"/>
    <mergeCell ref="N100:O100"/>
    <mergeCell ref="B101:C101"/>
    <mergeCell ref="D101:G101"/>
    <mergeCell ref="H101:J101"/>
    <mergeCell ref="N101:O101"/>
    <mergeCell ref="B102:O102"/>
    <mergeCell ref="B103:C103"/>
    <mergeCell ref="D103:F103"/>
    <mergeCell ref="G103:H103"/>
    <mergeCell ref="I103:L103"/>
    <mergeCell ref="N103:O103"/>
    <mergeCell ref="B104:C104"/>
    <mergeCell ref="D104:F104"/>
    <mergeCell ref="G104:H104"/>
    <mergeCell ref="I104:L104"/>
    <mergeCell ref="N104:O104"/>
    <mergeCell ref="B105:O105"/>
    <mergeCell ref="B106:C106"/>
    <mergeCell ref="E106:G106"/>
    <mergeCell ref="H106:I106"/>
    <mergeCell ref="J106:L106"/>
    <mergeCell ref="B107:C107"/>
    <mergeCell ref="E107:G107"/>
    <mergeCell ref="H107:I107"/>
    <mergeCell ref="J107:L107"/>
    <mergeCell ref="B108:O108"/>
    <mergeCell ref="B109:C109"/>
    <mergeCell ref="E109:G109"/>
    <mergeCell ref="H109:I109"/>
    <mergeCell ref="J109:L109"/>
    <mergeCell ref="B110:C110"/>
    <mergeCell ref="E110:G110"/>
    <mergeCell ref="H110:I110"/>
    <mergeCell ref="J110:L110"/>
    <mergeCell ref="B111:O111"/>
    <mergeCell ref="B112:C112"/>
    <mergeCell ref="D112:G112"/>
    <mergeCell ref="H112:I112"/>
    <mergeCell ref="J112:M112"/>
    <mergeCell ref="N112:O112"/>
    <mergeCell ref="B113:C113"/>
    <mergeCell ref="D113:G113"/>
    <mergeCell ref="H113:I113"/>
    <mergeCell ref="J113:M113"/>
    <mergeCell ref="N113:O113"/>
    <mergeCell ref="B114:O114"/>
    <mergeCell ref="B115:C115"/>
    <mergeCell ref="D115:G115"/>
    <mergeCell ref="H115:I115"/>
    <mergeCell ref="J115:M115"/>
    <mergeCell ref="N115:O115"/>
    <mergeCell ref="B116:C116"/>
    <mergeCell ref="D116:G116"/>
    <mergeCell ref="H116:I116"/>
    <mergeCell ref="J116:M116"/>
    <mergeCell ref="N116:O116"/>
    <mergeCell ref="B117:O117"/>
    <mergeCell ref="B118:O118"/>
    <mergeCell ref="B119:D119"/>
    <mergeCell ref="F119:H119"/>
    <mergeCell ref="I119:K119"/>
    <mergeCell ref="B120:D120"/>
    <mergeCell ref="F120:H120"/>
    <mergeCell ref="I120:K120"/>
    <mergeCell ref="B121:O121"/>
    <mergeCell ref="B122:D122"/>
    <mergeCell ref="F122:H122"/>
    <mergeCell ref="I122:K122"/>
    <mergeCell ref="B123:D123"/>
    <mergeCell ref="F123:H123"/>
    <mergeCell ref="I123:K123"/>
    <mergeCell ref="B124:O124"/>
    <mergeCell ref="D125:G125"/>
    <mergeCell ref="H125:I125"/>
    <mergeCell ref="D126:G126"/>
    <mergeCell ref="H126:I126"/>
    <mergeCell ref="B127:O127"/>
    <mergeCell ref="D128:I128"/>
    <mergeCell ref="J128:O128"/>
    <mergeCell ref="D129:I129"/>
    <mergeCell ref="J129:O129"/>
    <mergeCell ref="D130:F130"/>
    <mergeCell ref="G130:I130"/>
    <mergeCell ref="J130:L130"/>
    <mergeCell ref="M130:O130"/>
    <mergeCell ref="D133:F133"/>
    <mergeCell ref="G133:I133"/>
    <mergeCell ref="J133:L133"/>
    <mergeCell ref="M133:O133"/>
    <mergeCell ref="D136:F136"/>
    <mergeCell ref="G136:I136"/>
    <mergeCell ref="J136:L136"/>
    <mergeCell ref="M136:O136"/>
    <mergeCell ref="D139:I139"/>
    <mergeCell ref="J139:O139"/>
    <mergeCell ref="D140:E140"/>
    <mergeCell ref="F140:G140"/>
    <mergeCell ref="H140:I140"/>
    <mergeCell ref="J140:K140"/>
    <mergeCell ref="L140:M140"/>
    <mergeCell ref="N140:O140"/>
    <mergeCell ref="D141:E141"/>
    <mergeCell ref="F141:G141"/>
    <mergeCell ref="H141:I141"/>
    <mergeCell ref="J141:K141"/>
    <mergeCell ref="L141:M141"/>
    <mergeCell ref="N141:O141"/>
    <mergeCell ref="D142:F142"/>
    <mergeCell ref="G142:I142"/>
    <mergeCell ref="J142:O142"/>
    <mergeCell ref="J143:K143"/>
    <mergeCell ref="L143:M143"/>
    <mergeCell ref="N143:O143"/>
    <mergeCell ref="J144:K144"/>
    <mergeCell ref="L144:M144"/>
    <mergeCell ref="N144:O144"/>
    <mergeCell ref="D145:G145"/>
    <mergeCell ref="H145:K145"/>
    <mergeCell ref="L145:O145"/>
    <mergeCell ref="D146:G146"/>
    <mergeCell ref="H146:K146"/>
    <mergeCell ref="L146:O146"/>
    <mergeCell ref="B147:C147"/>
    <mergeCell ref="D147:O147"/>
    <mergeCell ref="B148:C148"/>
    <mergeCell ref="D148:O148"/>
    <mergeCell ref="B149:C149"/>
    <mergeCell ref="D149:O149"/>
    <mergeCell ref="B47:B49"/>
    <mergeCell ref="C31:N32"/>
    <mergeCell ref="C23:N27"/>
    <mergeCell ref="C29:N30"/>
    <mergeCell ref="B41:C42"/>
    <mergeCell ref="B43:C44"/>
    <mergeCell ref="B50:C51"/>
    <mergeCell ref="B133:C135"/>
    <mergeCell ref="B128:C129"/>
    <mergeCell ref="B130:C132"/>
    <mergeCell ref="B136:C141"/>
    <mergeCell ref="B142:C144"/>
    <mergeCell ref="B145:C146"/>
  </mergeCells>
  <dataValidations count="59">
    <dataValidation allowBlank="1" showErrorMessage="1" sqref="B4:N4 B1:N3 B5:N8 B20:N27"/>
    <dataValidation allowBlank="1" showErrorMessage="1" prompt="请在下拉列表中选择填写内容！" sqref="G9:I9 G10:I10 G12 G28 C41:F41 H41:I41 N42:O42 C43:F43 H43:I43 N44:O44 C47:H47 J47 C50:M50 I128 K128:L128 I130:J130 L130 H131 N131 J132:L132 I133:J133 L133:M133 H134 N134 J135:L135 I136 L136:M136 O136 H137 K137 J138:L138 E139 I139:J139 M139 F140:G140 G141 J141:O141 J142 M142 H143 J144 N144 H145 L145 E130:E131 E133:E134 E136:E137 E141:E143 E145:E146 I141:I142 I145:I146 K130:K131 K133:K134 K142:K145 L142:L143 M128:M130 M145:M146 N128:N129 N136:N137 N48:O49 K139:L140"/>
    <dataValidation allowBlank="1" showErrorMessage="1" prompt="请不要在姓名中间添加空格！" sqref="G11:I11"/>
    <dataValidation type="list" allowBlank="1" showErrorMessage="1" prompt="请在下拉列表中选择填写内容！" sqref="H12:K12">
      <formula1>"无,初级,中级,高级,大师级"</formula1>
    </dataValidation>
    <dataValidation type="list" allowBlank="1" showErrorMessage="1" prompt="请在下拉列表中选择填写内容！" sqref="G13 G29">
      <formula1>"专业教师组,基础教师组,学生思想政治教育教师组,非教师专业技术组"</formula1>
    </dataValidation>
    <dataValidation type="list" allowBlank="1" showErrorMessage="1" prompt="请在下拉列表中选择填写内容！" sqref="H13:K13">
      <formula1>"初级,中级,高级,大师级"</formula1>
    </dataValidation>
    <dataValidation type="list" allowBlank="1" showErrorMessage="1" prompt="请在下拉列表中选择填写内容！" sqref="F19 F35:F36">
      <formula1>"男,女"</formula1>
    </dataValidation>
    <dataValidation allowBlank="1" showErrorMessage="1" prompt="请规范填写时间！格式为“1999年10月”" sqref="H19:J19 H35:J35 I36 L36 J40 I45:J45 I73 I74:J74 I117:J117 H66:K67 I38:J39 I90:J91"/>
    <dataValidation type="list" allowBlank="1" showErrorMessage="1" prompt="请在下拉列表中选择填写内容！" sqref="H28:K28">
      <formula1>"无,初级,中级,高级"</formula1>
    </dataValidation>
    <dataValidation type="list" allowBlank="1" showErrorMessage="1" prompt="请在下拉列表中选择填写内容！" sqref="H29:K29">
      <formula1>"初级,中级,高级"</formula1>
    </dataValidation>
    <dataValidation type="list" allowBlank="1" showInputMessage="1" showErrorMessage="1" sqref="D37:E37">
      <formula1>"博士研究生,硕士研究生,本科,专科,其他"</formula1>
    </dataValidation>
    <dataValidation type="list" allowBlank="1" showErrorMessage="1" prompt="请规范填写时间！格式为“1999年10月”" sqref="H37:I37">
      <formula1>"博士,硕士,学士,无"</formula1>
    </dataValidation>
    <dataValidation type="list" allowBlank="1" showInputMessage="1" showErrorMessage="1" sqref="K38">
      <formula1>"专业课教师,公共课教师,校内兼课教师"</formula1>
    </dataValidation>
    <dataValidation type="list" allowBlank="1" showInputMessage="1" showErrorMessage="1" sqref="L38:O38">
      <formula1>"专业课教师,公共基础课教师,思想政治理论课教师,校内兼课教师"</formula1>
    </dataValidation>
    <dataValidation type="list" allowBlank="1" showInputMessage="1" showErrorMessage="1" sqref="D40:E40">
      <formula1>"高校教师系列,教育管理研究系列,实验技术系列,其他非高校教师系列"</formula1>
    </dataValidation>
    <dataValidation type="list" allowBlank="1" showInputMessage="1" showErrorMessage="1" sqref="H40:I40">
      <formula1>"正高级,副高级,中级,初级"</formula1>
    </dataValidation>
    <dataValidation type="list" allowBlank="1" showErrorMessage="1" prompt="请在下拉列表中选择填写内容！" sqref="C51">
      <formula1>"A档,B档,C档,D档"</formula1>
    </dataValidation>
    <dataValidation type="list" allowBlank="1" showErrorMessage="1" prompt="请在下拉列表中选择填写内容！" sqref="D51:M51">
      <formula1>"A档,B档,C档,D档,无评价"</formula1>
    </dataValidation>
    <dataValidation allowBlank="1" showErrorMessage="1" prompt="如：“陕西省人民政府”,“陕西省教育厅”,“教育部”等。" sqref="N51:O51 N54 N57 N70 L77:N77 L80:N80 L83:N83 N86 L89:N89 I104 L104 L113:N113 L94:L96 L99:L101 N66:N67"/>
    <dataValidation type="list" allowBlank="1" showInputMessage="1" showErrorMessage="1" sqref="B54:C54">
      <formula1>"教学创新团队,技艺技能传承创新平台"</formula1>
    </dataValidation>
    <dataValidation type="list" allowBlank="1" showInputMessage="1" showErrorMessage="1" sqref="D54 D57 H116 E120 E123 J126">
      <formula1>"国家级,省级,市级,校级"</formula1>
    </dataValidation>
    <dataValidation allowBlank="1" showErrorMessage="1" prompt="请规范填写！格式为：“专著”“主编”“n/m”等" sqref="I54:K54 I57:K57 I60:K60 G63:K63 I70:K70 J73 G107:H107 G110:H110 J116 L116 N116 F120:I120 F123:I123 H126:I126 I99:J101 I94:J96"/>
    <dataValidation type="list" allowBlank="1" showInputMessage="1" showErrorMessage="1" sqref="L54:M54 L57:M57 L70:M70 M86 K94:K96 K99:K101 L66:M67">
      <formula1>"独立完成,合作完成"</formula1>
    </dataValidation>
    <dataValidation type="list" allowBlank="1" showInputMessage="1" showErrorMessage="1" sqref="B57:C57">
      <formula1>"专业建设,在线精品开放课建设,人才培养方案制定,骨干教师,专业带头人,教学名师,职教名师"</formula1>
    </dataValidation>
    <dataValidation type="list" allowBlank="1" showInputMessage="1" showErrorMessage="1" sqref="B60:C60">
      <formula1>"国家级课题项目,省级课题项目,市级课题项目,校级课题项目"</formula1>
    </dataValidation>
    <dataValidation type="list" allowBlank="1" showErrorMessage="1" prompt="请规范填写！格式为：“专著”“主编”“n/m”等" sqref="L60 N63 I107 M107 I110 M110 K116 M116 O116 M120 M123 M126">
      <formula1>"独立完成,合作完成"</formula1>
    </dataValidation>
    <dataValidation type="whole" operator="between" allowBlank="1" showInputMessage="1" showErrorMessage="1" error="必须输入数字！" sqref="M60:N60" errorStyle="warning">
      <formula1>2</formula1>
      <formula2>100</formula2>
    </dataValidation>
    <dataValidation type="whole" operator="between" allowBlank="1" showErrorMessage="1" error="请正确填写！！" prompt="请规范填写时间！格式为“1999年10月”" sqref="O60 K107 O107 K110 O110 K120 O120 K123 O123 O126">
      <formula1>1</formula1>
      <formula2>J60</formula2>
    </dataValidation>
    <dataValidation type="list" allowBlank="1" showErrorMessage="1" prompt="请规范填写时间！格式为“1999年10月”" sqref="B63 N104">
      <formula1>"国家级,省级,市级,校级"</formula1>
    </dataValidation>
    <dataValidation type="list" allowBlank="1" showInputMessage="1" showErrorMessage="1" sqref="C63">
      <formula1>"一等奖,二等奖,三等奖"</formula1>
    </dataValidation>
    <dataValidation allowBlank="1" showErrorMessage="1" error="请正确填写！！" prompt="请规范填写时间！格式为“1999年10月”" sqref="L63:M63 O63 L73:M73 J107 L107 N107 J110 L110 N110 J120 L120 N120 J123 L123 N123 L126 N126 N94:O96 N99:O101"/>
    <dataValidation type="list" allowBlank="1" showInputMessage="1" showErrorMessage="1" sqref="B70:C70">
      <formula1>"国家级成果奖,省级成果奖,市级成果奖,国家开放大学成果奖,校级成果奖"</formula1>
    </dataValidation>
    <dataValidation type="list" allowBlank="1" showInputMessage="1" showErrorMessage="1" sqref="D70">
      <formula1>"特等奖,一等奖,二等奖,三等奖"</formula1>
    </dataValidation>
    <dataValidation type="list" allowBlank="1" showErrorMessage="1" prompt="请在下拉列表中选择填写内容！" sqref="B73:C73">
      <formula1>"普通教材,省级规划教材,国家级规划教材,编著、译著,学术专著"</formula1>
    </dataValidation>
    <dataValidation allowBlank="1" showErrorMessage="1" prompt="如被SCI、EI、SSCI、CSSCI等收录，请注明，并请注明几区及影响因子，著作还应注明撰写部分及字数" sqref="F73 D66:D67"/>
    <dataValidation type="list" allowBlank="1" showInputMessage="1" showErrorMessage="1" sqref="H73">
      <formula1>"是,否"</formula1>
    </dataValidation>
    <dataValidation type="list" allowBlank="1" showErrorMessage="1" prompt="请规范填写！格式为：“专著”“主编”“n/m”等" sqref="K73">
      <formula1>"独著,第一主编,第二主编,参编"</formula1>
    </dataValidation>
    <dataValidation type="list" allowBlank="1" showInputMessage="1" showErrorMessage="1" sqref="N73">
      <formula1>"独著,排序1,排序2,排序3,其他参编"</formula1>
    </dataValidation>
    <dataValidation type="list" allowBlank="1" showInputMessage="1" showErrorMessage="1" sqref="B77:C77">
      <formula1>"专业技术职称证书"</formula1>
    </dataValidation>
    <dataValidation allowBlank="1" showErrorMessage="1" prompt="请规范填写！格式为：“主持人”“主编”“n/m”等" sqref="F77 F80 F83 F86 F89 F104 F113 F116"/>
    <dataValidation type="list" allowBlank="1" showInputMessage="1" showErrorMessage="1" sqref="H77:I77">
      <formula1>"正高级,高级,中级,初级"</formula1>
    </dataValidation>
    <dataValidation type="list" allowBlank="1" showInputMessage="1" showErrorMessage="1" sqref="B80:C80 B83:C83">
      <formula1>"职业技能等级证书"</formula1>
    </dataValidation>
    <dataValidation type="list" allowBlank="1" showInputMessage="1" showErrorMessage="1" sqref="H80:I80">
      <formula1>"高级技师（一级）,技师（二级）,高级工（三级）,中级工（四级）,初级工（五级）"</formula1>
    </dataValidation>
    <dataValidation type="list" allowBlank="1" showInputMessage="1" showErrorMessage="1" sqref="H83:I83 H89:I89 O104">
      <formula1>"高级,中级,初级"</formula1>
    </dataValidation>
    <dataValidation type="list" allowBlank="1" showInputMessage="1" showErrorMessage="1" sqref="B86:C86">
      <formula1>"国家职业资格证书"</formula1>
    </dataValidation>
    <dataValidation type="list" allowBlank="1" showInputMessage="1" showErrorMessage="1" sqref="B89:C89">
      <formula1>"国家职业技能鉴定考评员,其他职业技能等级评价考评员"</formula1>
    </dataValidation>
    <dataValidation type="list" allowBlank="1" showInputMessage="1" showErrorMessage="1" sqref="B104:C104">
      <formula1>"技能类竞赛专家,技能类竞赛裁判"</formula1>
    </dataValidation>
    <dataValidation type="list" allowBlank="1" showErrorMessage="1" prompt="请规范填写时间！格式为“1999年10月”" sqref="B107:C107 B110:C110">
      <formula1>"世界技能大赛,国家级,省级,市级,国家开放大学,校级"</formula1>
    </dataValidation>
    <dataValidation type="list" allowBlank="1" showInputMessage="1" showErrorMessage="1" sqref="D107 D110">
      <formula1>"一等奖,金奖,二等奖,银奖,三等奖,铜奖,无等级"</formula1>
    </dataValidation>
    <dataValidation type="list" allowBlank="1" showInputMessage="1" showErrorMessage="1" sqref="B113:C113">
      <formula1>"企业一线技术工作,企业一线实践锻炼,国家级双师基地培训"</formula1>
    </dataValidation>
    <dataValidation type="list" allowBlank="1" showInputMessage="1" showErrorMessage="1" sqref="B116:C116">
      <formula1>"技术技能类荣誉称号"</formula1>
    </dataValidation>
    <dataValidation type="list" allowBlank="1" showInputMessage="1" showErrorMessage="1" sqref="B120:D120">
      <formula1>"“双高计划”,“兴辽卓越”行动计划,“提质培优”行动计划,专项教育教学改革项目"</formula1>
    </dataValidation>
    <dataValidation type="list" allowBlank="1" showInputMessage="1" showErrorMessage="1" sqref="B123:D123">
      <formula1>"“一流应用型本科专业”,“卓越工程师教育培养计划”,“工程教育专业认证”,职业教育人才培养项目"</formula1>
    </dataValidation>
    <dataValidation type="list" allowBlank="1" showInputMessage="1" showErrorMessage="1" sqref="B126">
      <formula1>"专业建设,教学改革,教学资源建设,课程建设,实践教学"</formula1>
    </dataValidation>
    <dataValidation type="list" allowBlank="1" showInputMessage="1" showErrorMessage="1" sqref="C126">
      <formula1>"行业企业新技术,行业企业新标准,行业企业新规范"</formula1>
    </dataValidation>
    <dataValidation type="list" allowBlank="1" showInputMessage="1" showErrorMessage="1" sqref="K126">
      <formula1>"一定作用,较大作用,突出作用,引领作用"</formula1>
    </dataValidation>
    <dataValidation type="list" allowBlank="1" showErrorMessage="1" prompt="请在下拉列表中选择填写内容！" sqref="B66:C67">
      <formula1>"JA三大检索,中文核心期刊,CA三大检索,一般期刊、外文期刊,国际学术会议论文集"</formula1>
    </dataValidation>
    <dataValidation type="list" allowBlank="1" showInputMessage="1" showErrorMessage="1" sqref="B94:C96">
      <formula1>"外观设计专利,软件著作权登记,实用新型专利,发明专利"</formula1>
    </dataValidation>
    <dataValidation type="list" allowBlank="1" showInputMessage="1" showErrorMessage="1" sqref="B99:C101">
      <formula1>"横向技术项目"</formula1>
    </dataValidation>
  </dataValidations>
  <printOptions horizontalCentered="1" verticalCentered="1"/>
  <pageMargins left="0.4875" right="0.196527777777778" top="0.314583333333333" bottom="0.354166666666667" header="0.393055555555556" footer="0.236111111111111"/>
  <pageSetup paperSize="9" firstPageNumber="0" orientation="landscape" blackAndWhite="1" useFirstPageNumber="1" horizontalDpi="600"/>
  <headerFooter alignWithMargins="0" scaleWithDoc="0" differentFirst="1">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286"/>
  <sheetViews>
    <sheetView workbookViewId="0">
      <selection activeCell="B4" sqref="B4"/>
    </sheetView>
  </sheetViews>
  <sheetFormatPr defaultColWidth="9" defaultRowHeight="12"/>
  <cols>
    <col min="1" max="1" width="5.25" style="11" customWidth="1"/>
    <col min="2" max="3" width="16" style="11" customWidth="1"/>
    <col min="4" max="4" width="8.375" style="11" customWidth="1"/>
    <col min="5" max="5" width="5.75" style="11" customWidth="1"/>
    <col min="6" max="6" width="12" style="11" customWidth="1"/>
    <col min="7" max="7" width="14.5" style="11" customWidth="1"/>
    <col min="8" max="8" width="11.375" style="11" customWidth="1"/>
    <col min="9" max="11" width="10.75" style="11" customWidth="1"/>
    <col min="12" max="12" width="12.625" style="11" customWidth="1"/>
    <col min="13" max="16384" width="9" style="11"/>
  </cols>
  <sheetData>
    <row r="1" s="8" customFormat="1" ht="34.5" customHeight="1" spans="1:12">
      <c r="A1" s="12" t="s">
        <v>161</v>
      </c>
      <c r="B1" s="12"/>
      <c r="C1" s="12"/>
      <c r="D1" s="12"/>
      <c r="E1" s="12"/>
      <c r="F1" s="12"/>
      <c r="G1" s="12"/>
      <c r="H1" s="12"/>
      <c r="I1" s="12"/>
      <c r="J1" s="12"/>
      <c r="K1" s="12"/>
      <c r="L1" s="12"/>
    </row>
    <row r="2" s="9" customFormat="1" ht="26" customHeight="1" spans="1:12">
      <c r="A2" s="13" t="s">
        <v>162</v>
      </c>
      <c r="B2" s="14" t="s">
        <v>163</v>
      </c>
      <c r="C2" s="15" t="s">
        <v>164</v>
      </c>
      <c r="D2" s="13" t="s">
        <v>165</v>
      </c>
      <c r="E2" s="13" t="s">
        <v>166</v>
      </c>
      <c r="F2" s="14" t="s">
        <v>16</v>
      </c>
      <c r="G2" s="14" t="s">
        <v>21</v>
      </c>
      <c r="H2" s="16" t="s">
        <v>22</v>
      </c>
      <c r="I2" s="13" t="s">
        <v>48</v>
      </c>
      <c r="J2" s="13" t="s">
        <v>49</v>
      </c>
      <c r="K2" s="13" t="s">
        <v>50</v>
      </c>
      <c r="L2" s="13" t="s">
        <v>167</v>
      </c>
    </row>
    <row r="3" s="10" customFormat="1" ht="30" customHeight="1" spans="1:12">
      <c r="A3" s="17">
        <v>1</v>
      </c>
      <c r="B3" s="17">
        <f>认定申报表!H9</f>
        <v>0</v>
      </c>
      <c r="C3" s="17">
        <f>认定申报表!H10</f>
        <v>0</v>
      </c>
      <c r="D3" s="17">
        <f>认定申报表!H11</f>
        <v>0</v>
      </c>
      <c r="E3" s="17">
        <f>认定申报表!F36</f>
        <v>0</v>
      </c>
      <c r="F3" s="18">
        <f>认定申报表!J36</f>
        <v>0</v>
      </c>
      <c r="G3" s="17">
        <f>认定申报表!D38</f>
        <v>0</v>
      </c>
      <c r="H3" s="17">
        <f>认定申报表!L38</f>
        <v>0</v>
      </c>
      <c r="I3" s="17" t="str">
        <f>认定申报表!D146</f>
        <v>不满足</v>
      </c>
      <c r="J3" s="17" t="str">
        <f>认定申报表!H146</f>
        <v>不满足</v>
      </c>
      <c r="K3" s="18" t="str">
        <f>认定申报表!L146</f>
        <v>不满足</v>
      </c>
      <c r="L3" s="20" t="str">
        <f>IF(I3="满足",I2,IF(J3="满足",J2,IF(K3="满足",K2,"不认定")))</f>
        <v>不认定</v>
      </c>
    </row>
    <row r="4" s="8" customFormat="1" ht="11.25" spans="1:12">
      <c r="A4" s="19"/>
      <c r="B4" s="19"/>
      <c r="C4" s="19"/>
      <c r="D4" s="19"/>
      <c r="E4" s="19"/>
      <c r="F4" s="19"/>
      <c r="G4" s="19"/>
      <c r="H4" s="19"/>
      <c r="I4" s="19"/>
      <c r="J4" s="19"/>
      <c r="K4" s="19"/>
      <c r="L4" s="19"/>
    </row>
    <row r="5" s="8" customFormat="1"/>
    <row r="6" s="8" customFormat="1" ht="11.25"/>
    <row r="7" s="8" customFormat="1" ht="11.25"/>
    <row r="8" s="8" customFormat="1" ht="11.25"/>
    <row r="9" s="8" customFormat="1" ht="11.25"/>
    <row r="10" s="8" customFormat="1" ht="11.25"/>
    <row r="11" s="8" customFormat="1" ht="11.25"/>
    <row r="12" s="8" customFormat="1" ht="11.25"/>
    <row r="13" s="8" customFormat="1" ht="11.25"/>
    <row r="14" s="8" customFormat="1" ht="11.25"/>
    <row r="15" s="8" customFormat="1" ht="11.25"/>
    <row r="16" s="8" customFormat="1" ht="11.25"/>
    <row r="17" s="8" customFormat="1" ht="11.25"/>
    <row r="18" s="8" customFormat="1" ht="11.25"/>
    <row r="19" s="8" customFormat="1" ht="11.25"/>
    <row r="20" s="8" customFormat="1" ht="11.25"/>
    <row r="21" s="8" customFormat="1" ht="11.25"/>
    <row r="22" s="8" customFormat="1" ht="11.25"/>
    <row r="23" s="8" customFormat="1" ht="11.25"/>
    <row r="24" s="8" customFormat="1" ht="11.25"/>
    <row r="25" s="8" customFormat="1" ht="11.25"/>
    <row r="26" s="8" customFormat="1" ht="11.25"/>
    <row r="27" s="8" customFormat="1" ht="11.25"/>
    <row r="28" s="8" customFormat="1" ht="11.25"/>
    <row r="29" s="8" customFormat="1" ht="11.25"/>
    <row r="30" s="8" customFormat="1" ht="11.25"/>
    <row r="31" s="8" customFormat="1" ht="11.25"/>
    <row r="32" s="8" customFormat="1" ht="11.25"/>
    <row r="33" s="8" customFormat="1" ht="11.25"/>
    <row r="34" s="8" customFormat="1" ht="11.25"/>
    <row r="35" s="8" customFormat="1" ht="11.25"/>
    <row r="36" s="8" customFormat="1" ht="11.25"/>
    <row r="37" s="8" customFormat="1" ht="11.25"/>
    <row r="38" s="8" customFormat="1" ht="11.25"/>
    <row r="39" s="8" customFormat="1" ht="11.25"/>
    <row r="40" s="8" customFormat="1" ht="11.25"/>
    <row r="41" s="8" customFormat="1" ht="11.25"/>
    <row r="42" s="8" customFormat="1" ht="11.25"/>
    <row r="43" s="8" customFormat="1" ht="11.25"/>
    <row r="44" s="8" customFormat="1" ht="11.25"/>
    <row r="45" s="8" customFormat="1" ht="11.25"/>
    <row r="46" s="8" customFormat="1" ht="11.25"/>
    <row r="47" s="8" customFormat="1" ht="11.25"/>
    <row r="48" s="8" customFormat="1" ht="11.25"/>
    <row r="49" s="8" customFormat="1" ht="11.25"/>
    <row r="50" s="8" customFormat="1" ht="11.25"/>
    <row r="51" s="8" customFormat="1" ht="11.25"/>
    <row r="52" s="8" customFormat="1" ht="11.25"/>
    <row r="53" s="8" customFormat="1" ht="11.25"/>
    <row r="54" s="8" customFormat="1" ht="11.25"/>
    <row r="55" s="8" customFormat="1" ht="11.25"/>
    <row r="56" s="8" customFormat="1" ht="11.25"/>
    <row r="57" s="8" customFormat="1" ht="11.25"/>
    <row r="58" s="8" customFormat="1" ht="11.25"/>
    <row r="59" s="8" customFormat="1" ht="11.25"/>
    <row r="60" s="8" customFormat="1" ht="11.25"/>
    <row r="61" s="8" customFormat="1" ht="11.25"/>
    <row r="62" s="8" customFormat="1" ht="11.25"/>
    <row r="63" s="8" customFormat="1" ht="11.25"/>
    <row r="64" s="8" customFormat="1" ht="11.25"/>
    <row r="65" s="8" customFormat="1" ht="11.25"/>
    <row r="66" s="8" customFormat="1" ht="11.25"/>
    <row r="67" s="8" customFormat="1" ht="11.25"/>
    <row r="68" s="8" customFormat="1" ht="11.25"/>
    <row r="69" s="8" customFormat="1" ht="11.25"/>
    <row r="70" s="8" customFormat="1" ht="11.25"/>
    <row r="71" s="8" customFormat="1" ht="11.25"/>
    <row r="72" s="8" customFormat="1" ht="11.25"/>
    <row r="73" s="8" customFormat="1" ht="11.25"/>
    <row r="74" s="8" customFormat="1" ht="11.25"/>
    <row r="75" s="8" customFormat="1" ht="11.25"/>
    <row r="76" s="8" customFormat="1" ht="11.25"/>
    <row r="77" s="8" customFormat="1" ht="11.25"/>
    <row r="78" s="8" customFormat="1" ht="11.25"/>
    <row r="79" s="8" customFormat="1" ht="11.25"/>
    <row r="80" s="8" customFormat="1" ht="11.25"/>
    <row r="81" s="8" customFormat="1" ht="11.25"/>
    <row r="82" s="8" customFormat="1" ht="11.25"/>
    <row r="83" s="8" customFormat="1" ht="11.25"/>
    <row r="84" s="8" customFormat="1" ht="11.25"/>
    <row r="85" s="8" customFormat="1" ht="11.25"/>
    <row r="86" s="8" customFormat="1" ht="11.25"/>
    <row r="87" s="8" customFormat="1" ht="11.25"/>
    <row r="88" s="8" customFormat="1" ht="11.25"/>
    <row r="89" s="8" customFormat="1" ht="11.25"/>
    <row r="90" s="8" customFormat="1" ht="11.25"/>
    <row r="91" s="8" customFormat="1" ht="11.25"/>
    <row r="92" s="8" customFormat="1" ht="11.25"/>
    <row r="93" s="8" customFormat="1" ht="11.25"/>
    <row r="94" s="8" customFormat="1" ht="11.25"/>
    <row r="95" s="8" customFormat="1" ht="11.25"/>
    <row r="96" s="8" customFormat="1" ht="11.25"/>
    <row r="97" s="8" customFormat="1" ht="11.25"/>
    <row r="98" s="8" customFormat="1" ht="11.25"/>
    <row r="99" s="8" customFormat="1" ht="11.25"/>
    <row r="100" s="8" customFormat="1" ht="11.25"/>
    <row r="101" s="8" customFormat="1" ht="11.25"/>
    <row r="102" s="8" customFormat="1" ht="11.25"/>
    <row r="103" s="8" customFormat="1" ht="11.25"/>
    <row r="104" s="8" customFormat="1" ht="11.25"/>
    <row r="105" s="8" customFormat="1" ht="11.25"/>
    <row r="106" s="8" customFormat="1" ht="11.25"/>
    <row r="107" s="8" customFormat="1" ht="11.25"/>
    <row r="108" s="8" customFormat="1" ht="11.25"/>
    <row r="109" s="8" customFormat="1" ht="11.25"/>
    <row r="110" s="8" customFormat="1" ht="11.25"/>
    <row r="111" s="8" customFormat="1" ht="11.25"/>
    <row r="112" s="8" customFormat="1" ht="11.25"/>
    <row r="113" s="8" customFormat="1" ht="11.25"/>
    <row r="114" s="8" customFormat="1" ht="11.25"/>
    <row r="115" s="8" customFormat="1" ht="11.25"/>
    <row r="116" s="8" customFormat="1" ht="11.25"/>
    <row r="117" s="8" customFormat="1" ht="11.25"/>
    <row r="118" s="8" customFormat="1" ht="11.25"/>
    <row r="119" s="8" customFormat="1" ht="11.25"/>
    <row r="120" s="8" customFormat="1" ht="11.25"/>
    <row r="121" s="8" customFormat="1" ht="11.25"/>
    <row r="122" s="8" customFormat="1" ht="11.25"/>
    <row r="123" s="8" customFormat="1" ht="11.25"/>
    <row r="124" s="8" customFormat="1" ht="11.25"/>
    <row r="125" s="8" customFormat="1" ht="11.25"/>
    <row r="126" s="8" customFormat="1" ht="11.25"/>
    <row r="127" s="8" customFormat="1" ht="11.25"/>
    <row r="128" s="8" customFormat="1" ht="11.25"/>
    <row r="129" s="8" customFormat="1" ht="11.25"/>
    <row r="130" s="8" customFormat="1" ht="11.25"/>
    <row r="131" s="8" customFormat="1" ht="11.25"/>
    <row r="132" s="8" customFormat="1" ht="11.25"/>
    <row r="133" s="8" customFormat="1" ht="11.25"/>
    <row r="134" s="8" customFormat="1" ht="11.25"/>
    <row r="135" s="8" customFormat="1" ht="11.25"/>
    <row r="136" s="8" customFormat="1" ht="11.25"/>
    <row r="137" s="8" customFormat="1" ht="11.25"/>
    <row r="138" s="8" customFormat="1" ht="11.25"/>
    <row r="139" s="8" customFormat="1" ht="11.25"/>
    <row r="140" s="8" customFormat="1" ht="11.25"/>
    <row r="141" s="8" customFormat="1" ht="11.25"/>
    <row r="142" s="8" customFormat="1" ht="11.25"/>
    <row r="143" s="8" customFormat="1" ht="11.25"/>
    <row r="144" s="8" customFormat="1" ht="11.25"/>
    <row r="145" s="8" customFormat="1" ht="11.25"/>
    <row r="146" s="8" customFormat="1" ht="11.25"/>
    <row r="147" s="8" customFormat="1" ht="11.25"/>
    <row r="148" s="8" customFormat="1" ht="11.25"/>
    <row r="149" s="8" customFormat="1" ht="11.25"/>
    <row r="150" s="8" customFormat="1" ht="11.25"/>
    <row r="151" s="8" customFormat="1" ht="11.25"/>
    <row r="152" s="8" customFormat="1" ht="11.25"/>
    <row r="153" s="8" customFormat="1" ht="11.25"/>
    <row r="154" s="8" customFormat="1" ht="11.25"/>
    <row r="155" s="8" customFormat="1" ht="11.25"/>
    <row r="156" s="8" customFormat="1" ht="11.25"/>
    <row r="157" s="8" customFormat="1" ht="11.25"/>
    <row r="158" s="8" customFormat="1" ht="11.25"/>
    <row r="159" s="8" customFormat="1" ht="11.25"/>
    <row r="160" s="8" customFormat="1" ht="11.25"/>
    <row r="161" s="8" customFormat="1" ht="11.25"/>
    <row r="162" s="8" customFormat="1" ht="11.25"/>
    <row r="163" s="8" customFormat="1" ht="11.25"/>
    <row r="164" s="8" customFormat="1" ht="11.25"/>
    <row r="165" s="8" customFormat="1" ht="11.25"/>
    <row r="166" s="8" customFormat="1" ht="11.25"/>
    <row r="167" s="8" customFormat="1" ht="11.25"/>
    <row r="168" s="8" customFormat="1" ht="11.25"/>
    <row r="169" s="8" customFormat="1" ht="11.25"/>
    <row r="170" s="8" customFormat="1" ht="11.25"/>
    <row r="171" s="8" customFormat="1" ht="11.25"/>
    <row r="172" s="8" customFormat="1" ht="11.25"/>
    <row r="173" s="8" customFormat="1" ht="11.25"/>
    <row r="174" s="8" customFormat="1" ht="11.25"/>
    <row r="175" s="8" customFormat="1" ht="11.25"/>
    <row r="176" s="8" customFormat="1" ht="11.25"/>
    <row r="177" s="8" customFormat="1" ht="11.25"/>
    <row r="178" s="8" customFormat="1" ht="11.25"/>
    <row r="179" s="8" customFormat="1" ht="11.25"/>
    <row r="180" s="8" customFormat="1" ht="11.25"/>
    <row r="181" s="8" customFormat="1" ht="11.25"/>
    <row r="182" s="8" customFormat="1" ht="11.25"/>
    <row r="183" s="8" customFormat="1" ht="11.25"/>
    <row r="184" s="8" customFormat="1" ht="11.25"/>
    <row r="185" s="8" customFormat="1" ht="11.25"/>
    <row r="186" s="8" customFormat="1" ht="11.25"/>
    <row r="187" s="8" customFormat="1" ht="11.25"/>
    <row r="188" s="8" customFormat="1" ht="11.25"/>
    <row r="189" s="8" customFormat="1" ht="11.25"/>
    <row r="190" s="8" customFormat="1" ht="11.25"/>
    <row r="191" s="8" customFormat="1" ht="11.25"/>
    <row r="192" s="8" customFormat="1" ht="11.25"/>
    <row r="193" s="8" customFormat="1" ht="11.25"/>
    <row r="194" s="8" customFormat="1" ht="11.25"/>
    <row r="195" s="8" customFormat="1" ht="11.25"/>
    <row r="196" s="8" customFormat="1" ht="11.25"/>
    <row r="197" s="8" customFormat="1" ht="11.25"/>
    <row r="198" s="8" customFormat="1" ht="11.25"/>
    <row r="199" s="8" customFormat="1" ht="11.25"/>
    <row r="200" s="8" customFormat="1" ht="11.25"/>
    <row r="201" s="8" customFormat="1" ht="11.25"/>
    <row r="202" s="8" customFormat="1" ht="11.25"/>
    <row r="203" s="8" customFormat="1" ht="11.25"/>
    <row r="204" s="8" customFormat="1" ht="11.25"/>
    <row r="205" s="8" customFormat="1" ht="11.25"/>
    <row r="206" s="8" customFormat="1" ht="11.25"/>
    <row r="207" s="8" customFormat="1" ht="11.25"/>
    <row r="208" s="8" customFormat="1" ht="11.25"/>
    <row r="209" s="8" customFormat="1" ht="11.25"/>
    <row r="210" s="8" customFormat="1" ht="11.25"/>
    <row r="211" s="8" customFormat="1" ht="11.25"/>
    <row r="212" s="8" customFormat="1" ht="11.25"/>
    <row r="213" s="8" customFormat="1" ht="11.25"/>
    <row r="214" s="8" customFormat="1" ht="11.25"/>
    <row r="215" s="8" customFormat="1" ht="11.25"/>
    <row r="216" s="8" customFormat="1" ht="11.25"/>
    <row r="217" s="8" customFormat="1" ht="11.25"/>
    <row r="218" s="8" customFormat="1" ht="11.25"/>
    <row r="219" s="8" customFormat="1" ht="11.25"/>
    <row r="220" s="8" customFormat="1" ht="11.25"/>
    <row r="221" s="8" customFormat="1" ht="11.25"/>
    <row r="222" s="8" customFormat="1" ht="11.25"/>
    <row r="223" s="8" customFormat="1" ht="11.25"/>
    <row r="224" s="8" customFormat="1" ht="11.25"/>
    <row r="225" s="8" customFormat="1" ht="11.25"/>
    <row r="226" s="8" customFormat="1" ht="11.25"/>
    <row r="227" s="8" customFormat="1" ht="11.25"/>
    <row r="228" s="8" customFormat="1" ht="11.25"/>
    <row r="229" s="8" customFormat="1" ht="11.25"/>
    <row r="230" s="8" customFormat="1" ht="11.25"/>
    <row r="231" s="8" customFormat="1" ht="11.25"/>
    <row r="232" s="8" customFormat="1" ht="11.25"/>
    <row r="233" s="8" customFormat="1" ht="11.25"/>
    <row r="234" s="8" customFormat="1" ht="11.25"/>
    <row r="235" s="8" customFormat="1" ht="11.25"/>
    <row r="236" s="8" customFormat="1" ht="11.25"/>
    <row r="237" s="8" customFormat="1" ht="11.25"/>
    <row r="238" s="8" customFormat="1" ht="11.25"/>
    <row r="239" s="8" customFormat="1" ht="11.25"/>
    <row r="240" s="8" customFormat="1" ht="11.25"/>
    <row r="241" s="8" customFormat="1" ht="11.25"/>
    <row r="242" s="8" customFormat="1" ht="11.25"/>
    <row r="243" s="8" customFormat="1" ht="11.25"/>
    <row r="244" s="8" customFormat="1" ht="11.25"/>
    <row r="245" s="8" customFormat="1" ht="11.25"/>
    <row r="246" s="8" customFormat="1" ht="11.25"/>
    <row r="247" s="8" customFormat="1" ht="11.25"/>
    <row r="248" s="8" customFormat="1" ht="11.25"/>
    <row r="249" s="8" customFormat="1" ht="11.25"/>
    <row r="250" s="8" customFormat="1" ht="11.25"/>
    <row r="251" s="8" customFormat="1" ht="11.25"/>
    <row r="252" s="8" customFormat="1" ht="11.25"/>
    <row r="253" s="8" customFormat="1" ht="11.25"/>
    <row r="254" s="8" customFormat="1" ht="11.25"/>
    <row r="255" s="8" customFormat="1" ht="11.25"/>
    <row r="256" s="8" customFormat="1" ht="11.25"/>
    <row r="257" s="8" customFormat="1" ht="11.25"/>
    <row r="258" s="8" customFormat="1" ht="11.25"/>
    <row r="259" s="8" customFormat="1" ht="11.25"/>
    <row r="260" s="8" customFormat="1" ht="11.25"/>
    <row r="261" s="8" customFormat="1" ht="11.25"/>
    <row r="262" s="8" customFormat="1" ht="11.25"/>
    <row r="263" s="8" customFormat="1" ht="11.25"/>
    <row r="264" s="8" customFormat="1" ht="11.25"/>
    <row r="265" s="8" customFormat="1" ht="11.25"/>
    <row r="266" s="8" customFormat="1" ht="11.25"/>
    <row r="267" s="8" customFormat="1" ht="11.25"/>
    <row r="268" s="8" customFormat="1" ht="11.25"/>
    <row r="269" s="8" customFormat="1" ht="11.25"/>
    <row r="270" s="8" customFormat="1" ht="11.25"/>
    <row r="271" s="8" customFormat="1" ht="11.25"/>
    <row r="272" s="8" customFormat="1" ht="11.25"/>
    <row r="273" s="8" customFormat="1" ht="11.25"/>
    <row r="274" s="8" customFormat="1" ht="11.25"/>
    <row r="275" s="8" customFormat="1" ht="11.25"/>
    <row r="276" s="8" customFormat="1" ht="11.25"/>
    <row r="277" s="8" customFormat="1" ht="11.25"/>
    <row r="278" s="8" customFormat="1" ht="11.25"/>
    <row r="279" s="8" customFormat="1" ht="11.25"/>
    <row r="280" s="8" customFormat="1" ht="11.25"/>
    <row r="281" s="8" customFormat="1" ht="11.25"/>
    <row r="282" s="8" customFormat="1" ht="11.25"/>
    <row r="283" s="8" customFormat="1" ht="11.25"/>
    <row r="284" s="8" customFormat="1" ht="11.25"/>
    <row r="285" s="8" customFormat="1" ht="11.25"/>
    <row r="286" s="8" customFormat="1" ht="11.25"/>
  </sheetData>
  <sheetProtection algorithmName="SHA-512" hashValue="aREub9jrTnkQdGSuA3vgBN/DD694boHg+oT2bweO7h0T2jf1OLQyFuUWPGLw0XilDmtqTfwYRYj9Ctbs+fYUNQ==" saltValue="L3W6nqNPp3dUd1y2OQEOXw==" spinCount="100000" sheet="1" objects="1"/>
  <mergeCells count="1">
    <mergeCell ref="A1:L1"/>
  </mergeCells>
  <pageMargins left="0.75" right="0.75" top="1" bottom="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8"/>
  <sheetViews>
    <sheetView workbookViewId="0">
      <selection activeCell="B82" sqref="B82:C82"/>
    </sheetView>
  </sheetViews>
  <sheetFormatPr defaultColWidth="9" defaultRowHeight="14.25" outlineLevelRow="7" outlineLevelCol="4"/>
  <cols>
    <col min="1" max="1" width="18.625" customWidth="1"/>
    <col min="2" max="2" width="16" customWidth="1"/>
    <col min="3" max="3" width="21.5" customWidth="1"/>
    <col min="4" max="4" width="13.75" customWidth="1"/>
    <col min="5" max="5" width="19" customWidth="1"/>
    <col min="6" max="6" width="20.375" customWidth="1"/>
    <col min="7" max="7" width="9.375" customWidth="1"/>
    <col min="8" max="8" width="9.125" customWidth="1"/>
    <col min="9" max="11" width="11.5" customWidth="1"/>
    <col min="12" max="12" width="9.375" customWidth="1"/>
    <col min="13" max="13" width="9.125" customWidth="1"/>
    <col min="14" max="14" width="13.5" customWidth="1"/>
    <col min="15" max="16" width="16.875" customWidth="1"/>
    <col min="17" max="18" width="9.375" customWidth="1"/>
    <col min="19" max="19" width="11.5" customWidth="1"/>
    <col min="20" max="22" width="9.375" customWidth="1"/>
    <col min="23" max="23" width="11.25" customWidth="1"/>
    <col min="24" max="24" width="12.75" customWidth="1"/>
    <col min="25" max="25" width="9.125" customWidth="1"/>
    <col min="26" max="26" width="18.25" customWidth="1"/>
  </cols>
  <sheetData>
    <row r="1" spans="1:5">
      <c r="A1" s="3" t="s">
        <v>168</v>
      </c>
      <c r="B1" s="4" t="s">
        <v>169</v>
      </c>
      <c r="C1" s="3" t="s">
        <v>170</v>
      </c>
      <c r="D1" s="4" t="s">
        <v>171</v>
      </c>
      <c r="E1" s="3" t="s">
        <v>172</v>
      </c>
    </row>
    <row r="2" spans="1:5">
      <c r="A2" s="3" t="s">
        <v>173</v>
      </c>
      <c r="B2" s="4" t="s">
        <v>174</v>
      </c>
      <c r="C2" s="3" t="s">
        <v>175</v>
      </c>
      <c r="D2" s="4" t="s">
        <v>176</v>
      </c>
      <c r="E2" s="3" t="s">
        <v>177</v>
      </c>
    </row>
    <row r="3" spans="1:5">
      <c r="A3" s="3" t="s">
        <v>178</v>
      </c>
      <c r="C3" s="3" t="s">
        <v>179</v>
      </c>
      <c r="D3" s="4" t="s">
        <v>180</v>
      </c>
      <c r="E3" s="3" t="s">
        <v>181</v>
      </c>
    </row>
    <row r="4" spans="3:5">
      <c r="C4" s="3" t="s">
        <v>182</v>
      </c>
      <c r="D4" s="4" t="s">
        <v>183</v>
      </c>
      <c r="E4" s="3" t="s">
        <v>184</v>
      </c>
    </row>
    <row r="5" spans="3:5">
      <c r="C5" s="3" t="s">
        <v>174</v>
      </c>
      <c r="D5" s="4" t="s">
        <v>185</v>
      </c>
      <c r="E5" s="3" t="s">
        <v>186</v>
      </c>
    </row>
    <row r="6" spans="3:5">
      <c r="C6" s="3" t="s">
        <v>187</v>
      </c>
      <c r="E6" s="3" t="s">
        <v>188</v>
      </c>
    </row>
    <row r="7" spans="3:5">
      <c r="C7" s="3" t="s">
        <v>189</v>
      </c>
      <c r="E7" s="3" t="s">
        <v>190</v>
      </c>
    </row>
    <row r="8" spans="3:5">
      <c r="C8" s="3" t="s">
        <v>191</v>
      </c>
      <c r="E8" s="3" t="s">
        <v>192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10"/>
  <sheetViews>
    <sheetView workbookViewId="0">
      <selection activeCell="C34" sqref="C34"/>
    </sheetView>
  </sheetViews>
  <sheetFormatPr defaultColWidth="9" defaultRowHeight="14.25"/>
  <cols>
    <col min="1" max="1" width="22.25" customWidth="1"/>
    <col min="2" max="2" width="28.625" customWidth="1"/>
    <col min="3" max="3" width="28.25" customWidth="1"/>
    <col min="4" max="4" width="14.75" customWidth="1"/>
    <col min="5" max="6" width="21.75" customWidth="1"/>
    <col min="7" max="7" width="28.875" customWidth="1"/>
    <col min="8" max="8" width="25.625" customWidth="1"/>
    <col min="9" max="9" width="25" customWidth="1"/>
    <col min="10" max="10" width="22.25" customWidth="1"/>
    <col min="11" max="11" width="18.875" customWidth="1"/>
    <col min="12" max="12" width="22.625" customWidth="1"/>
    <col min="13" max="15" width="14.75" customWidth="1"/>
    <col min="16" max="16" width="16.625" customWidth="1"/>
    <col min="17" max="17" width="19.75" customWidth="1"/>
  </cols>
  <sheetData>
    <row r="1" ht="25" customHeight="1" spans="1:17">
      <c r="A1" s="1" t="s">
        <v>193</v>
      </c>
      <c r="B1" s="2" t="s">
        <v>194</v>
      </c>
      <c r="C1" s="3" t="s">
        <v>195</v>
      </c>
      <c r="D1" s="4" t="s">
        <v>196</v>
      </c>
      <c r="E1" s="3" t="s">
        <v>64</v>
      </c>
      <c r="F1" s="3" t="s">
        <v>197</v>
      </c>
      <c r="G1" s="3" t="s">
        <v>198</v>
      </c>
      <c r="H1" s="3" t="s">
        <v>175</v>
      </c>
      <c r="I1" s="3" t="s">
        <v>179</v>
      </c>
      <c r="J1" s="3" t="s">
        <v>199</v>
      </c>
      <c r="K1" s="3" t="s">
        <v>182</v>
      </c>
      <c r="L1" s="3" t="s">
        <v>187</v>
      </c>
      <c r="M1" s="3" t="s">
        <v>200</v>
      </c>
      <c r="N1" s="3" t="s">
        <v>174</v>
      </c>
      <c r="O1" s="2" t="s">
        <v>201</v>
      </c>
      <c r="P1" s="7" t="s">
        <v>202</v>
      </c>
      <c r="Q1" s="2" t="s">
        <v>191</v>
      </c>
    </row>
    <row r="2" spans="1:17">
      <c r="A2" s="5" t="s">
        <v>203</v>
      </c>
      <c r="B2" s="6" t="s">
        <v>204</v>
      </c>
      <c r="C2" s="3" t="s">
        <v>205</v>
      </c>
      <c r="D2" s="4" t="s">
        <v>206</v>
      </c>
      <c r="E2" s="3" t="s">
        <v>207</v>
      </c>
      <c r="F2" s="4" t="s">
        <v>176</v>
      </c>
      <c r="G2" s="4" t="s">
        <v>208</v>
      </c>
      <c r="H2" s="3" t="s">
        <v>209</v>
      </c>
      <c r="I2" s="3" t="s">
        <v>210</v>
      </c>
      <c r="J2" s="4" t="s">
        <v>211</v>
      </c>
      <c r="K2" s="3" t="s">
        <v>212</v>
      </c>
      <c r="L2" s="3" t="s">
        <v>213</v>
      </c>
      <c r="M2" s="3" t="s">
        <v>214</v>
      </c>
      <c r="N2" s="4" t="s">
        <v>174</v>
      </c>
      <c r="O2" s="2" t="s">
        <v>215</v>
      </c>
      <c r="P2" s="2" t="s">
        <v>216</v>
      </c>
      <c r="Q2" s="7" t="s">
        <v>217</v>
      </c>
    </row>
    <row r="3" spans="1:16">
      <c r="A3" s="5" t="s">
        <v>218</v>
      </c>
      <c r="B3" s="6" t="s">
        <v>219</v>
      </c>
      <c r="C3" s="3" t="s">
        <v>220</v>
      </c>
      <c r="D3" s="4" t="s">
        <v>221</v>
      </c>
      <c r="E3" s="3" t="s">
        <v>222</v>
      </c>
      <c r="F3" s="4" t="s">
        <v>180</v>
      </c>
      <c r="G3" s="4" t="s">
        <v>176</v>
      </c>
      <c r="H3" s="3" t="s">
        <v>223</v>
      </c>
      <c r="I3" s="3" t="s">
        <v>224</v>
      </c>
      <c r="J3" s="4" t="s">
        <v>225</v>
      </c>
      <c r="K3" s="3" t="s">
        <v>226</v>
      </c>
      <c r="L3" s="3" t="s">
        <v>227</v>
      </c>
      <c r="O3" s="2" t="s">
        <v>178</v>
      </c>
      <c r="P3" s="2" t="s">
        <v>228</v>
      </c>
    </row>
    <row r="4" spans="1:16">
      <c r="A4" s="5" t="s">
        <v>229</v>
      </c>
      <c r="B4" s="6" t="s">
        <v>230</v>
      </c>
      <c r="C4" s="3" t="s">
        <v>231</v>
      </c>
      <c r="D4" s="4" t="s">
        <v>232</v>
      </c>
      <c r="E4" s="3" t="s">
        <v>233</v>
      </c>
      <c r="F4" s="4" t="s">
        <v>183</v>
      </c>
      <c r="G4" s="4" t="s">
        <v>180</v>
      </c>
      <c r="H4" s="3" t="s">
        <v>234</v>
      </c>
      <c r="I4" s="3" t="s">
        <v>235</v>
      </c>
      <c r="J4" s="4"/>
      <c r="K4" s="3" t="s">
        <v>236</v>
      </c>
      <c r="L4" s="3"/>
      <c r="O4" s="2" t="s">
        <v>237</v>
      </c>
      <c r="P4" s="2"/>
    </row>
    <row r="5" spans="1:11">
      <c r="A5" s="5" t="s">
        <v>238</v>
      </c>
      <c r="B5" s="6" t="s">
        <v>239</v>
      </c>
      <c r="C5" s="3" t="s">
        <v>240</v>
      </c>
      <c r="D5" s="4" t="s">
        <v>241</v>
      </c>
      <c r="E5" s="3" t="s">
        <v>242</v>
      </c>
      <c r="F5" s="4" t="s">
        <v>243</v>
      </c>
      <c r="G5" s="4" t="s">
        <v>183</v>
      </c>
      <c r="H5" s="3" t="s">
        <v>244</v>
      </c>
      <c r="I5" s="3" t="s">
        <v>245</v>
      </c>
      <c r="K5" s="3" t="s">
        <v>246</v>
      </c>
    </row>
    <row r="6" spans="1:11">
      <c r="A6" s="5" t="s">
        <v>247</v>
      </c>
      <c r="B6" s="6" t="s">
        <v>248</v>
      </c>
      <c r="C6" s="3" t="s">
        <v>249</v>
      </c>
      <c r="E6" s="3" t="s">
        <v>250</v>
      </c>
      <c r="F6" s="4" t="s">
        <v>185</v>
      </c>
      <c r="G6" s="4" t="s">
        <v>243</v>
      </c>
      <c r="H6" s="3" t="s">
        <v>251</v>
      </c>
      <c r="K6" s="3" t="s">
        <v>252</v>
      </c>
    </row>
    <row r="7" spans="1:11">
      <c r="A7" s="5" t="s">
        <v>253</v>
      </c>
      <c r="B7" s="6" t="s">
        <v>254</v>
      </c>
      <c r="C7" s="3"/>
      <c r="G7" s="4" t="s">
        <v>185</v>
      </c>
      <c r="H7" s="3" t="s">
        <v>255</v>
      </c>
      <c r="K7" s="3" t="s">
        <v>256</v>
      </c>
    </row>
    <row r="8" spans="1:11">
      <c r="A8" s="5" t="s">
        <v>257</v>
      </c>
      <c r="B8" s="6" t="s">
        <v>258</v>
      </c>
      <c r="H8" s="3" t="s">
        <v>259</v>
      </c>
      <c r="K8" s="3" t="s">
        <v>260</v>
      </c>
    </row>
    <row r="9" spans="1:11">
      <c r="A9" s="5" t="s">
        <v>261</v>
      </c>
      <c r="B9" s="6" t="s">
        <v>262</v>
      </c>
      <c r="K9" s="3"/>
    </row>
    <row r="10" spans="2:2">
      <c r="B10" s="6" t="s">
        <v>263</v>
      </c>
    </row>
  </sheetData>
  <pageMargins left="0.75" right="0.75" top="1" bottom="1" header="0.5" footer="0.5"/>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15"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4</vt:i4>
      </vt:variant>
    </vt:vector>
  </HeadingPairs>
  <TitlesOfParts>
    <vt:vector size="4" baseType="lpstr">
      <vt:lpstr>认定申报表</vt:lpstr>
      <vt:lpstr>汇总表</vt:lpstr>
      <vt:lpstr>数据引用表</vt:lpstr>
      <vt:lpstr>其他参数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FtpDown</dc:creator>
  <cp:lastModifiedBy>百杀</cp:lastModifiedBy>
  <dcterms:created xsi:type="dcterms:W3CDTF">2011-03-12T05:04:00Z</dcterms:created>
  <cp:lastPrinted>2022-11-17T07:18:00Z</cp:lastPrinted>
  <dcterms:modified xsi:type="dcterms:W3CDTF">2025-10-30T05:10:55Z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C1FE17D60CAD49E0A31C7F808A545B17_13</vt:lpwstr>
  </property>
  <property fmtid="{D5CDD505-2E9C-101B-9397-08002B2CF9AE}" pid="3" name="KSOProductBuildVer">
    <vt:lpwstr>2052-12.1.0.23125</vt:lpwstr>
  </property>
</Properties>
</file>