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D01C" lockStructure="1"/>
  <bookViews>
    <workbookView windowWidth="27945" windowHeight="12375"/>
  </bookViews>
  <sheets>
    <sheet name="量化赋分表" sheetId="4" r:id="rId1"/>
    <sheet name="汇总表" sheetId="5" r:id="rId2"/>
    <sheet name="数据引用表" sheetId="15" state="hidden" r:id="rId3"/>
    <sheet name="其他参数" sheetId="14" state="hidden" r:id="rId4"/>
  </sheets>
  <definedNames>
    <definedName name="_xlnm.Print_Area" localSheetId="0">量化赋分表!$B$6:$O$119</definedName>
    <definedName name="本人">数据引用表!#REF!</definedName>
    <definedName name="二等奖">数据引用表!#REF!</definedName>
    <definedName name="辅导员名师">数据引用表!#REF!</definedName>
    <definedName name="骨干教师">数据引用表!#REF!</definedName>
    <definedName name="技能大师">数据引用表!#REF!</definedName>
    <definedName name="教材建设奖">数据引用表!#REF!</definedName>
    <definedName name="教师教学创新团队">数据引用表!#REF!</definedName>
    <definedName name="教学名师">数据引用表!#REF!</definedName>
    <definedName name="精品教材">数据引用表!#REF!</definedName>
    <definedName name="精品课程">数据引用表!#REF!</definedName>
    <definedName name="精品课程建设">数据引用表!#REF!</definedName>
    <definedName name="竞赛、比赛、大赛">数据引用表!#REF!</definedName>
    <definedName name="竞赛比赛">数据引用表!#REF!</definedName>
    <definedName name="科研创新团队">数据引用表!#REF!</definedName>
    <definedName name="科研骨干">数据引用表!#REF!</definedName>
    <definedName name="课程建设">其他参数!$I$2:$I$5</definedName>
    <definedName name="品牌专业">数据引用表!#REF!</definedName>
    <definedName name="其他">数据引用表!#REF!</definedName>
    <definedName name="青年教师">数据引用表!#REF!</definedName>
    <definedName name="人才培养方案制定">数据引用表!#REF!</definedName>
    <definedName name="三等奖">数据引用表!#REF!</definedName>
    <definedName name="示范专业">数据引用表!#REF!</definedName>
    <definedName name="书证融通">数据引用表!#REF!</definedName>
    <definedName name="双高专业群">数据引用表!#REF!</definedName>
    <definedName name="团队建设">其他参数!$J$2:$J$3</definedName>
    <definedName name="学生技能大赛">数据引用表!#REF!</definedName>
    <definedName name="学术带头人">数据引用表!#REF!</definedName>
    <definedName name="一等奖">数据引用表!#REF!</definedName>
    <definedName name="优秀教师">数据引用表!#REF!</definedName>
    <definedName name="优秀教学团队">数据引用表!#REF!</definedName>
    <definedName name="优秀青年教师">数据引用表!#REF!</definedName>
    <definedName name="证书1十X">数据引用表!#REF!</definedName>
    <definedName name="周期建设项目">数据引用表!#REF!</definedName>
    <definedName name="专业带头人">数据引用表!#REF!</definedName>
    <definedName name="专业建设">其他参数!$H$2:$H$8</definedName>
    <definedName name="资源库建设">数据引用表!#REF!</definedName>
    <definedName name="学术论文或文章发表">其他参数!$A$2:$A$9</definedName>
    <definedName name="著作、教材及教学_实验_标准">其他参数!$B$2:$B$10</definedName>
    <definedName name="个人荣誉">数据引用表!$H$2:$H$3</definedName>
    <definedName name="团体荣誉">其他参数!$L$2:$L$3</definedName>
    <definedName name="产教融合项目">其他参数!$N$2</definedName>
    <definedName name="文化建设项目">其他参数!$M$2</definedName>
    <definedName name="其他建设项目">其他参数!$O$2:$O$4</definedName>
    <definedName name="工作项目荣誉">其他参数!$P$2:$P$3</definedName>
    <definedName name="服务专业领域">数据引用表!$D$2:$D$5</definedName>
    <definedName name="服务行业企业">数据引用表!$E$2:$E$8</definedName>
    <definedName name="项目设计能力">数据引用表!$A$2:$A$3</definedName>
    <definedName name="产教融合能力">数据引用表!$B$2</definedName>
    <definedName name="品牌_示范_专业">其他参数!$H$3:$H$8</definedName>
    <definedName name="素质教育类社团指导">数据引用表!$I$2</definedName>
  </definedNames>
  <calcPr calcId="144525"/>
</workbook>
</file>

<file path=xl/comments1.xml><?xml version="1.0" encoding="utf-8"?>
<comments xmlns="http://schemas.openxmlformats.org/spreadsheetml/2006/main">
  <authors>
    <author>作者</author>
    <author>admin</author>
    <author>FtpDown</author>
    <author>Lenovo User</author>
    <author>Admin</author>
  </authors>
  <commentList>
    <comment ref="F25" authorId="0">
      <text>
        <r>
          <rPr>
            <b/>
            <sz val="9"/>
            <rFont val="宋体"/>
            <charset val="134"/>
          </rPr>
          <t>作者:</t>
        </r>
        <r>
          <rPr>
            <sz val="9"/>
            <rFont val="宋体"/>
            <charset val="134"/>
          </rPr>
          <t xml:space="preserve">
请在下拉列表中选择填写内容！</t>
        </r>
      </text>
    </comment>
    <comment ref="J25" authorId="1">
      <text>
        <r>
          <rPr>
            <b/>
            <sz val="9"/>
            <rFont val="宋体"/>
            <charset val="134"/>
          </rPr>
          <t>admin:</t>
        </r>
        <r>
          <rPr>
            <sz val="9"/>
            <rFont val="宋体"/>
            <charset val="134"/>
          </rPr>
          <t xml:space="preserve">
请规范填写时间！格式为“1999年10月1日”
</t>
        </r>
      </text>
    </comment>
    <comment ref="D26" authorId="1">
      <text>
        <r>
          <rPr>
            <b/>
            <sz val="9"/>
            <rFont val="宋体"/>
            <charset val="134"/>
          </rPr>
          <t>admin:</t>
        </r>
        <r>
          <rPr>
            <sz val="9"/>
            <rFont val="宋体"/>
            <charset val="134"/>
          </rPr>
          <t xml:space="preserve">
请在下拉列表中选择填写内容！
</t>
        </r>
      </text>
    </comment>
    <comment ref="D27" authorId="1">
      <text>
        <r>
          <rPr>
            <b/>
            <sz val="9"/>
            <rFont val="宋体"/>
            <charset val="134"/>
          </rPr>
          <t>admin:</t>
        </r>
        <r>
          <rPr>
            <sz val="9"/>
            <rFont val="宋体"/>
            <charset val="134"/>
          </rPr>
          <t xml:space="preserve">
请规范填写时间！格式为“1999年10月”</t>
        </r>
      </text>
    </comment>
    <comment ref="I28" authorId="1">
      <text>
        <r>
          <rPr>
            <b/>
            <sz val="9"/>
            <rFont val="宋体"/>
            <charset val="134"/>
          </rPr>
          <t>admin:</t>
        </r>
        <r>
          <rPr>
            <sz val="9"/>
            <rFont val="宋体"/>
            <charset val="134"/>
          </rPr>
          <t xml:space="preserve">
作者:
1、请规范填写时间！格式为“1999年10月”
</t>
        </r>
      </text>
    </comment>
    <comment ref="C32" authorId="1">
      <text>
        <r>
          <rPr>
            <b/>
            <sz val="9"/>
            <rFont val="宋体"/>
            <charset val="134"/>
          </rPr>
          <t>admin:</t>
        </r>
        <r>
          <rPr>
            <sz val="9"/>
            <rFont val="宋体"/>
            <charset val="134"/>
          </rPr>
          <t xml:space="preserve">
请在下拉列表中选择填写内容！
</t>
        </r>
      </text>
    </comment>
    <comment ref="E32" authorId="1">
      <text>
        <r>
          <rPr>
            <b/>
            <sz val="9"/>
            <rFont val="宋体"/>
            <charset val="134"/>
          </rPr>
          <t>admin:</t>
        </r>
        <r>
          <rPr>
            <sz val="9"/>
            <rFont val="宋体"/>
            <charset val="134"/>
          </rPr>
          <t xml:space="preserve">
填写格式例：
2012年09月1日-2014年9月6日。
</t>
        </r>
      </text>
    </comment>
    <comment ref="J32" authorId="1">
      <text>
        <r>
          <rPr>
            <b/>
            <sz val="9"/>
            <rFont val="宋体"/>
            <charset val="134"/>
          </rPr>
          <t>admin:</t>
        </r>
        <r>
          <rPr>
            <sz val="9"/>
            <rFont val="宋体"/>
            <charset val="134"/>
          </rPr>
          <t xml:space="preserve">
线上培训地点为“线上及学习平台”；线下培训写明培训城市或培训院校（单位)</t>
        </r>
      </text>
    </comment>
    <comment ref="B48" authorId="0">
      <text>
        <r>
          <rPr>
            <b/>
            <sz val="9"/>
            <rFont val="宋体"/>
            <charset val="134"/>
          </rPr>
          <t>作者:</t>
        </r>
        <r>
          <rPr>
            <sz val="9"/>
            <rFont val="宋体"/>
            <charset val="134"/>
          </rPr>
          <t xml:space="preserve">
请在下拉列表中选择填写内容！</t>
        </r>
      </text>
    </comment>
    <comment ref="F48" authorId="2">
      <text>
        <r>
          <rPr>
            <b/>
            <sz val="9"/>
            <rFont val="宋体"/>
            <charset val="134"/>
          </rPr>
          <t xml:space="preserve">作者:
</t>
        </r>
        <r>
          <rPr>
            <sz val="9"/>
            <rFont val="宋体"/>
            <charset val="134"/>
          </rPr>
          <t>请不要加书名号！</t>
        </r>
      </text>
    </comment>
    <comment ref="H48"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48" authorId="3">
      <text>
        <r>
          <rPr>
            <b/>
            <sz val="9"/>
            <rFont val="宋体"/>
            <charset val="134"/>
          </rPr>
          <t xml:space="preserve">作者:
</t>
        </r>
        <r>
          <rPr>
            <sz val="9"/>
            <rFont val="宋体"/>
            <charset val="134"/>
          </rPr>
          <t>请在下拉列表中选择填写内容！</t>
        </r>
      </text>
    </comment>
    <comment ref="J48" authorId="2">
      <text>
        <r>
          <rPr>
            <b/>
            <sz val="9"/>
            <rFont val="宋体"/>
            <charset val="134"/>
          </rPr>
          <t>作者:
直接填写数字！</t>
        </r>
        <r>
          <rPr>
            <sz val="9"/>
            <rFont val="宋体"/>
            <charset val="134"/>
          </rPr>
          <t>属“独立完成”不填写本栏目。</t>
        </r>
      </text>
    </comment>
    <comment ref="K48" authorId="0">
      <text>
        <r>
          <rPr>
            <b/>
            <sz val="9"/>
            <rFont val="宋体"/>
            <charset val="134"/>
          </rPr>
          <t>作者:
直接填写数字！</t>
        </r>
        <r>
          <rPr>
            <sz val="9"/>
            <rFont val="宋体"/>
            <charset val="134"/>
          </rPr>
          <t>属“独立完成”不填写本栏目。</t>
        </r>
      </text>
    </comment>
    <comment ref="B53" authorId="0">
      <text>
        <r>
          <rPr>
            <b/>
            <sz val="9"/>
            <rFont val="宋体"/>
            <charset val="134"/>
          </rPr>
          <t>作者:</t>
        </r>
        <r>
          <rPr>
            <sz val="9"/>
            <rFont val="宋体"/>
            <charset val="134"/>
          </rPr>
          <t xml:space="preserve">
请在下拉列表中选择填写内容！</t>
        </r>
      </text>
    </comment>
    <comment ref="F53" authorId="2">
      <text>
        <r>
          <rPr>
            <b/>
            <sz val="9"/>
            <rFont val="宋体"/>
            <charset val="134"/>
          </rPr>
          <t xml:space="preserve">作者:
</t>
        </r>
        <r>
          <rPr>
            <sz val="9"/>
            <rFont val="宋体"/>
            <charset val="134"/>
          </rPr>
          <t>请不要加书名号！</t>
        </r>
      </text>
    </comment>
    <comment ref="H53"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53" authorId="3">
      <text>
        <r>
          <rPr>
            <b/>
            <sz val="9"/>
            <rFont val="宋体"/>
            <charset val="134"/>
          </rPr>
          <t xml:space="preserve">作者:
</t>
        </r>
        <r>
          <rPr>
            <sz val="9"/>
            <rFont val="宋体"/>
            <charset val="134"/>
          </rPr>
          <t>请在下拉列表中选择填写内容！</t>
        </r>
      </text>
    </comment>
    <comment ref="J53" authorId="2">
      <text>
        <r>
          <rPr>
            <b/>
            <sz val="9"/>
            <rFont val="宋体"/>
            <charset val="134"/>
          </rPr>
          <t>作者:
直接填写数字！</t>
        </r>
        <r>
          <rPr>
            <sz val="9"/>
            <rFont val="宋体"/>
            <charset val="134"/>
          </rPr>
          <t>属“独立完成”不填写本栏目。</t>
        </r>
      </text>
    </comment>
    <comment ref="K53" authorId="0">
      <text>
        <r>
          <rPr>
            <b/>
            <sz val="9"/>
            <rFont val="宋体"/>
            <charset val="134"/>
          </rPr>
          <t>作者:
直接填写数字！</t>
        </r>
        <r>
          <rPr>
            <sz val="9"/>
            <rFont val="宋体"/>
            <charset val="134"/>
          </rPr>
          <t>属“独立完成”不填写本栏目。</t>
        </r>
      </text>
    </comment>
    <comment ref="B57" authorId="0">
      <text>
        <r>
          <rPr>
            <b/>
            <sz val="9"/>
            <rFont val="宋体"/>
            <charset val="134"/>
          </rPr>
          <t>作者:</t>
        </r>
        <r>
          <rPr>
            <sz val="9"/>
            <rFont val="宋体"/>
            <charset val="134"/>
          </rPr>
          <t xml:space="preserve">
请在下拉列表中选择填写内容！</t>
        </r>
      </text>
    </comment>
    <comment ref="I57"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57" authorId="0">
      <text>
        <r>
          <rPr>
            <b/>
            <sz val="9"/>
            <rFont val="宋体"/>
            <charset val="134"/>
          </rPr>
          <t>作者:
只填写数字！请注意单位！</t>
        </r>
      </text>
    </comment>
    <comment ref="K57" authorId="0">
      <text>
        <r>
          <rPr>
            <b/>
            <sz val="9"/>
            <rFont val="宋体"/>
            <charset val="134"/>
          </rPr>
          <t xml:space="preserve">作者:
</t>
        </r>
        <r>
          <rPr>
            <sz val="9"/>
            <rFont val="宋体"/>
            <charset val="134"/>
          </rPr>
          <t>请在下拉列表中选择填写内容！</t>
        </r>
      </text>
    </comment>
    <comment ref="B58" authorId="0">
      <text>
        <r>
          <rPr>
            <b/>
            <sz val="9"/>
            <rFont val="宋体"/>
            <charset val="134"/>
          </rPr>
          <t>作者:</t>
        </r>
        <r>
          <rPr>
            <sz val="9"/>
            <rFont val="宋体"/>
            <charset val="134"/>
          </rPr>
          <t xml:space="preserve">
请在下拉列表中选择填写内容！</t>
        </r>
      </text>
    </comment>
    <comment ref="I58"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58" authorId="0">
      <text>
        <r>
          <rPr>
            <b/>
            <sz val="9"/>
            <rFont val="宋体"/>
            <charset val="134"/>
          </rPr>
          <t>作者:
只填写数字！请注意单位！</t>
        </r>
      </text>
    </comment>
    <comment ref="K58" authorId="0">
      <text>
        <r>
          <rPr>
            <b/>
            <sz val="9"/>
            <rFont val="宋体"/>
            <charset val="134"/>
          </rPr>
          <t xml:space="preserve">作者:
</t>
        </r>
        <r>
          <rPr>
            <sz val="9"/>
            <rFont val="宋体"/>
            <charset val="134"/>
          </rPr>
          <t>请在下拉列表中选择填写内容！</t>
        </r>
      </text>
    </comment>
    <comment ref="B63" authorId="0">
      <text>
        <r>
          <rPr>
            <b/>
            <sz val="9"/>
            <rFont val="宋体"/>
            <charset val="134"/>
          </rPr>
          <t>作者:</t>
        </r>
        <r>
          <rPr>
            <sz val="9"/>
            <rFont val="宋体"/>
            <charset val="134"/>
          </rPr>
          <t xml:space="preserve">
请在下拉列表中选择填写内容！</t>
        </r>
      </text>
    </comment>
    <comment ref="G63" authorId="1">
      <text>
        <r>
          <rPr>
            <b/>
            <sz val="9"/>
            <rFont val="宋体"/>
            <charset val="134"/>
          </rPr>
          <t>admin:</t>
        </r>
        <r>
          <rPr>
            <sz val="9"/>
            <rFont val="宋体"/>
            <charset val="134"/>
          </rPr>
          <t xml:space="preserve">
请在下拉列表中选择填写内容！
</t>
        </r>
      </text>
    </comment>
    <comment ref="H63" authorId="1">
      <text>
        <r>
          <rPr>
            <b/>
            <sz val="9"/>
            <rFont val="宋体"/>
            <charset val="134"/>
          </rPr>
          <t>admin:</t>
        </r>
        <r>
          <rPr>
            <sz val="9"/>
            <rFont val="宋体"/>
            <charset val="134"/>
          </rPr>
          <t xml:space="preserve">
请规范填写,如：
2022年9月
</t>
        </r>
      </text>
    </comment>
    <comment ref="B69" authorId="0">
      <text>
        <r>
          <rPr>
            <b/>
            <sz val="9"/>
            <rFont val="宋体"/>
            <charset val="134"/>
          </rPr>
          <t>作者:</t>
        </r>
        <r>
          <rPr>
            <sz val="9"/>
            <rFont val="宋体"/>
            <charset val="134"/>
          </rPr>
          <t xml:space="preserve">
请在下拉列表中选择填写内容！</t>
        </r>
      </text>
    </comment>
    <comment ref="G69" authorId="1">
      <text>
        <r>
          <rPr>
            <b/>
            <sz val="9"/>
            <rFont val="宋体"/>
            <charset val="134"/>
          </rPr>
          <t>admin:</t>
        </r>
        <r>
          <rPr>
            <sz val="9"/>
            <rFont val="宋体"/>
            <charset val="134"/>
          </rPr>
          <t xml:space="preserve">
请在下拉列表中选择填写内容！
</t>
        </r>
      </text>
    </comment>
    <comment ref="H69" authorId="1">
      <text>
        <r>
          <rPr>
            <b/>
            <sz val="9"/>
            <rFont val="宋体"/>
            <charset val="134"/>
          </rPr>
          <t>admin:</t>
        </r>
        <r>
          <rPr>
            <sz val="9"/>
            <rFont val="宋体"/>
            <charset val="134"/>
          </rPr>
          <t xml:space="preserve">
请规范填写,如：
2022年9月
</t>
        </r>
      </text>
    </comment>
    <comment ref="B75" authorId="0">
      <text>
        <r>
          <rPr>
            <b/>
            <sz val="9"/>
            <rFont val="宋体"/>
            <charset val="134"/>
          </rPr>
          <t>作者:</t>
        </r>
        <r>
          <rPr>
            <sz val="9"/>
            <rFont val="宋体"/>
            <charset val="134"/>
          </rPr>
          <t xml:space="preserve">
请在下拉列表中选择填写内容！</t>
        </r>
      </text>
    </comment>
    <comment ref="G75" authorId="1">
      <text>
        <r>
          <rPr>
            <b/>
            <sz val="9"/>
            <rFont val="宋体"/>
            <charset val="134"/>
          </rPr>
          <t>admin:</t>
        </r>
        <r>
          <rPr>
            <sz val="9"/>
            <rFont val="宋体"/>
            <charset val="134"/>
          </rPr>
          <t xml:space="preserve">
请在下拉列表中选择填写内容！
</t>
        </r>
      </text>
    </comment>
    <comment ref="H75" authorId="1">
      <text>
        <r>
          <rPr>
            <b/>
            <sz val="9"/>
            <rFont val="宋体"/>
            <charset val="134"/>
          </rPr>
          <t>admin:</t>
        </r>
        <r>
          <rPr>
            <sz val="9"/>
            <rFont val="宋体"/>
            <charset val="134"/>
          </rPr>
          <t xml:space="preserve">
请规范填写,如：
2022年9月
</t>
        </r>
      </text>
    </comment>
    <comment ref="J75" authorId="1">
      <text>
        <r>
          <rPr>
            <b/>
            <sz val="9"/>
            <rFont val="宋体"/>
            <charset val="134"/>
          </rPr>
          <t>admin:</t>
        </r>
        <r>
          <rPr>
            <sz val="9"/>
            <rFont val="宋体"/>
            <charset val="134"/>
          </rPr>
          <t xml:space="preserve">
请在下拉列表中选择填写内容！
</t>
        </r>
      </text>
    </comment>
    <comment ref="B82" authorId="0">
      <text>
        <r>
          <rPr>
            <b/>
            <sz val="9"/>
            <rFont val="宋体"/>
            <charset val="134"/>
          </rPr>
          <t>作者:</t>
        </r>
        <r>
          <rPr>
            <sz val="9"/>
            <rFont val="宋体"/>
            <charset val="134"/>
          </rPr>
          <t xml:space="preserve">
请在下拉列表中选择填写内容！</t>
        </r>
      </text>
    </comment>
    <comment ref="G82" authorId="1">
      <text>
        <r>
          <rPr>
            <b/>
            <sz val="9"/>
            <rFont val="宋体"/>
            <charset val="134"/>
          </rPr>
          <t>admin:</t>
        </r>
        <r>
          <rPr>
            <sz val="9"/>
            <rFont val="宋体"/>
            <charset val="134"/>
          </rPr>
          <t xml:space="preserve">
请在下拉列表中选择填写内容！
</t>
        </r>
      </text>
    </comment>
    <comment ref="H82" authorId="1">
      <text>
        <r>
          <rPr>
            <b/>
            <sz val="9"/>
            <rFont val="宋体"/>
            <charset val="134"/>
          </rPr>
          <t>admin:</t>
        </r>
        <r>
          <rPr>
            <sz val="9"/>
            <rFont val="宋体"/>
            <charset val="134"/>
          </rPr>
          <t xml:space="preserve">
请规范填写,如：
2022年9月
</t>
        </r>
      </text>
    </comment>
    <comment ref="J82" authorId="1">
      <text>
        <r>
          <rPr>
            <b/>
            <sz val="9"/>
            <rFont val="宋体"/>
            <charset val="134"/>
          </rPr>
          <t>admin:</t>
        </r>
        <r>
          <rPr>
            <sz val="9"/>
            <rFont val="宋体"/>
            <charset val="134"/>
          </rPr>
          <t xml:space="preserve">
请在下拉列表中选择填写内容！
</t>
        </r>
      </text>
    </comment>
    <comment ref="B90" authorId="0">
      <text>
        <r>
          <rPr>
            <b/>
            <sz val="9"/>
            <rFont val="宋体"/>
            <charset val="134"/>
          </rPr>
          <t>作者:</t>
        </r>
        <r>
          <rPr>
            <sz val="9"/>
            <rFont val="宋体"/>
            <charset val="134"/>
          </rPr>
          <t xml:space="preserve">
请在下拉列表中选择填写内容！</t>
        </r>
      </text>
    </comment>
    <comment ref="G90" authorId="0">
      <text>
        <r>
          <rPr>
            <b/>
            <sz val="9"/>
            <rFont val="宋体"/>
            <charset val="134"/>
          </rPr>
          <t>作者:</t>
        </r>
        <r>
          <rPr>
            <sz val="9"/>
            <rFont val="宋体"/>
            <charset val="134"/>
          </rPr>
          <t xml:space="preserve">
如：“辽宁省人民政府”,“辽宁省教育厅”,“教育部”等。</t>
        </r>
      </text>
    </comment>
    <comment ref="H90" authorId="3">
      <text>
        <r>
          <rPr>
            <b/>
            <sz val="9"/>
            <rFont val="宋体"/>
            <charset val="134"/>
          </rPr>
          <t xml:space="preserve">作者:
</t>
        </r>
        <r>
          <rPr>
            <sz val="9"/>
            <rFont val="宋体"/>
            <charset val="134"/>
          </rPr>
          <t>请在下拉列表中选择填写内容！</t>
        </r>
      </text>
    </comment>
    <comment ref="I90" authorId="2">
      <text>
        <r>
          <rPr>
            <b/>
            <sz val="9"/>
            <rFont val="宋体"/>
            <charset val="134"/>
          </rPr>
          <t>作者:
直接填写数字！</t>
        </r>
        <r>
          <rPr>
            <sz val="9"/>
            <rFont val="宋体"/>
            <charset val="134"/>
          </rPr>
          <t>属“独立完成”不填写本栏目。</t>
        </r>
      </text>
    </comment>
    <comment ref="J90" authorId="0">
      <text>
        <r>
          <rPr>
            <b/>
            <sz val="9"/>
            <rFont val="宋体"/>
            <charset val="134"/>
          </rPr>
          <t>作者:
直接填写数字！</t>
        </r>
        <r>
          <rPr>
            <sz val="9"/>
            <rFont val="宋体"/>
            <charset val="134"/>
          </rPr>
          <t>属“独立完成”不填写本栏目。</t>
        </r>
      </text>
    </comment>
    <comment ref="K90" authorId="0">
      <text>
        <r>
          <rPr>
            <b/>
            <sz val="9"/>
            <rFont val="宋体"/>
            <charset val="134"/>
          </rPr>
          <t>作者:
只填写数字！请注意单位！</t>
        </r>
      </text>
    </comment>
    <comment ref="B92" authorId="0">
      <text>
        <r>
          <rPr>
            <b/>
            <sz val="9"/>
            <rFont val="宋体"/>
            <charset val="134"/>
          </rPr>
          <t>作者:</t>
        </r>
        <r>
          <rPr>
            <sz val="9"/>
            <rFont val="宋体"/>
            <charset val="134"/>
          </rPr>
          <t xml:space="preserve">
请在下拉列表中选择填写内容！</t>
        </r>
      </text>
    </comment>
    <comment ref="G92" authorId="0">
      <text>
        <r>
          <rPr>
            <b/>
            <sz val="9"/>
            <rFont val="宋体"/>
            <charset val="134"/>
          </rPr>
          <t>作者:</t>
        </r>
        <r>
          <rPr>
            <sz val="9"/>
            <rFont val="宋体"/>
            <charset val="134"/>
          </rPr>
          <t xml:space="preserve">
如：“辽宁省人民政府”,“辽宁省教育厅”,“教育部”等。</t>
        </r>
      </text>
    </comment>
    <comment ref="H92" authorId="3">
      <text>
        <r>
          <rPr>
            <b/>
            <sz val="9"/>
            <rFont val="宋体"/>
            <charset val="134"/>
          </rPr>
          <t xml:space="preserve">作者:
</t>
        </r>
        <r>
          <rPr>
            <sz val="9"/>
            <rFont val="宋体"/>
            <charset val="134"/>
          </rPr>
          <t>请在下拉列表中选择填写内容！</t>
        </r>
      </text>
    </comment>
    <comment ref="I92" authorId="2">
      <text>
        <r>
          <rPr>
            <b/>
            <sz val="9"/>
            <rFont val="宋体"/>
            <charset val="134"/>
          </rPr>
          <t>作者:
直接填写数字！</t>
        </r>
        <r>
          <rPr>
            <sz val="9"/>
            <rFont val="宋体"/>
            <charset val="134"/>
          </rPr>
          <t>属“独立完成”不填写本栏目。</t>
        </r>
      </text>
    </comment>
    <comment ref="J92" authorId="0">
      <text>
        <r>
          <rPr>
            <b/>
            <sz val="9"/>
            <rFont val="宋体"/>
            <charset val="134"/>
          </rPr>
          <t>作者:
直接填写数字！</t>
        </r>
        <r>
          <rPr>
            <sz val="9"/>
            <rFont val="宋体"/>
            <charset val="134"/>
          </rPr>
          <t>属“独立完成”不填写本栏目。</t>
        </r>
      </text>
    </comment>
    <comment ref="K92" authorId="0">
      <text>
        <r>
          <rPr>
            <b/>
            <sz val="9"/>
            <rFont val="宋体"/>
            <charset val="134"/>
          </rPr>
          <t>作者:
只填写数字！请注意单位！</t>
        </r>
      </text>
    </comment>
    <comment ref="B96" authorId="0">
      <text>
        <r>
          <rPr>
            <b/>
            <sz val="9"/>
            <rFont val="宋体"/>
            <charset val="134"/>
          </rPr>
          <t>作者:</t>
        </r>
        <r>
          <rPr>
            <sz val="9"/>
            <rFont val="宋体"/>
            <charset val="134"/>
          </rPr>
          <t xml:space="preserve">
请在下拉列表中选择填写内容！</t>
        </r>
      </text>
    </comment>
    <comment ref="C96" authorId="0">
      <text>
        <r>
          <rPr>
            <b/>
            <sz val="9"/>
            <rFont val="宋体"/>
            <charset val="134"/>
          </rPr>
          <t>作者:</t>
        </r>
        <r>
          <rPr>
            <sz val="9"/>
            <rFont val="宋体"/>
            <charset val="134"/>
          </rPr>
          <t xml:space="preserve">
请在下拉列表中选择填写内容！</t>
        </r>
      </text>
    </comment>
    <comment ref="G96" authorId="1">
      <text>
        <r>
          <rPr>
            <b/>
            <sz val="9"/>
            <rFont val="宋体"/>
            <charset val="134"/>
          </rPr>
          <t>admin:</t>
        </r>
        <r>
          <rPr>
            <sz val="9"/>
            <rFont val="宋体"/>
            <charset val="134"/>
          </rPr>
          <t xml:space="preserve">
作者:
如：“辽宁省人民政府”,“辽宁省教育厅”,“教育部”等。
</t>
        </r>
      </text>
    </comment>
    <comment ref="I96" authorId="3">
      <text>
        <r>
          <rPr>
            <b/>
            <sz val="9"/>
            <rFont val="宋体"/>
            <charset val="134"/>
          </rPr>
          <t xml:space="preserve">作者:
</t>
        </r>
        <r>
          <rPr>
            <sz val="9"/>
            <rFont val="宋体"/>
            <charset val="134"/>
          </rPr>
          <t>请在下拉列表中选择填写内容！</t>
        </r>
      </text>
    </comment>
    <comment ref="J96" authorId="2">
      <text>
        <r>
          <rPr>
            <b/>
            <sz val="9"/>
            <rFont val="宋体"/>
            <charset val="134"/>
          </rPr>
          <t>作者:
直接填写数字！</t>
        </r>
        <r>
          <rPr>
            <sz val="9"/>
            <rFont val="宋体"/>
            <charset val="134"/>
          </rPr>
          <t>属“独立完成”不填写本栏目。</t>
        </r>
      </text>
    </comment>
    <comment ref="K96" authorId="0">
      <text>
        <r>
          <rPr>
            <b/>
            <sz val="9"/>
            <rFont val="宋体"/>
            <charset val="134"/>
          </rPr>
          <t>作者:
直接填写数字！</t>
        </r>
        <r>
          <rPr>
            <sz val="9"/>
            <rFont val="宋体"/>
            <charset val="134"/>
          </rPr>
          <t>属“独立完成”不填写本栏目。</t>
        </r>
      </text>
    </comment>
    <comment ref="B97" authorId="0">
      <text>
        <r>
          <rPr>
            <b/>
            <sz val="9"/>
            <rFont val="宋体"/>
            <charset val="134"/>
          </rPr>
          <t>作者:</t>
        </r>
        <r>
          <rPr>
            <sz val="9"/>
            <rFont val="宋体"/>
            <charset val="134"/>
          </rPr>
          <t xml:space="preserve">
请在下拉列表中选择填写内容！</t>
        </r>
      </text>
    </comment>
    <comment ref="C97" authorId="0">
      <text>
        <r>
          <rPr>
            <b/>
            <sz val="9"/>
            <rFont val="宋体"/>
            <charset val="134"/>
          </rPr>
          <t>作者:</t>
        </r>
        <r>
          <rPr>
            <sz val="9"/>
            <rFont val="宋体"/>
            <charset val="134"/>
          </rPr>
          <t xml:space="preserve">
请在下拉列表中选择填写内容！</t>
        </r>
      </text>
    </comment>
    <comment ref="G97" authorId="1">
      <text>
        <r>
          <rPr>
            <b/>
            <sz val="9"/>
            <rFont val="宋体"/>
            <charset val="134"/>
          </rPr>
          <t>admin:</t>
        </r>
        <r>
          <rPr>
            <sz val="9"/>
            <rFont val="宋体"/>
            <charset val="134"/>
          </rPr>
          <t xml:space="preserve">
作者:
如：“辽宁省人民政府”,“辽宁省教育厅”,“教育部”等。</t>
        </r>
      </text>
    </comment>
    <comment ref="I97" authorId="3">
      <text>
        <r>
          <rPr>
            <b/>
            <sz val="9"/>
            <rFont val="宋体"/>
            <charset val="134"/>
          </rPr>
          <t xml:space="preserve">作者:
</t>
        </r>
        <r>
          <rPr>
            <sz val="9"/>
            <rFont val="宋体"/>
            <charset val="134"/>
          </rPr>
          <t>请在下拉列表中选择填写内容！</t>
        </r>
      </text>
    </comment>
    <comment ref="J97" authorId="2">
      <text>
        <r>
          <rPr>
            <b/>
            <sz val="9"/>
            <rFont val="宋体"/>
            <charset val="134"/>
          </rPr>
          <t>作者:
直接填写数字！</t>
        </r>
        <r>
          <rPr>
            <sz val="9"/>
            <rFont val="宋体"/>
            <charset val="134"/>
          </rPr>
          <t>属“独立完成”不填写本栏目。</t>
        </r>
      </text>
    </comment>
    <comment ref="K97" authorId="0">
      <text>
        <r>
          <rPr>
            <b/>
            <sz val="9"/>
            <rFont val="宋体"/>
            <charset val="134"/>
          </rPr>
          <t>作者:
直接填写数字！</t>
        </r>
        <r>
          <rPr>
            <sz val="9"/>
            <rFont val="宋体"/>
            <charset val="134"/>
          </rPr>
          <t>属“独立完成”不填写本栏目。</t>
        </r>
      </text>
    </comment>
    <comment ref="B101" authorId="0">
      <text>
        <r>
          <rPr>
            <b/>
            <sz val="9"/>
            <rFont val="宋体"/>
            <charset val="134"/>
          </rPr>
          <t>作者:</t>
        </r>
        <r>
          <rPr>
            <sz val="9"/>
            <rFont val="宋体"/>
            <charset val="134"/>
          </rPr>
          <t xml:space="preserve">
请在下拉列表中选择填写内容！</t>
        </r>
      </text>
    </comment>
    <comment ref="C101" authorId="4">
      <text>
        <r>
          <rPr>
            <b/>
            <sz val="9"/>
            <rFont val="宋体"/>
            <charset val="134"/>
          </rPr>
          <t>Admin:</t>
        </r>
        <r>
          <rPr>
            <sz val="9"/>
            <rFont val="宋体"/>
            <charset val="134"/>
          </rPr>
          <t xml:space="preserve">
请在下拉列表中选择填写内容！
</t>
        </r>
      </text>
    </comment>
    <comment ref="E101" authorId="0">
      <text>
        <r>
          <rPr>
            <b/>
            <sz val="9"/>
            <rFont val="宋体"/>
            <charset val="134"/>
          </rPr>
          <t>作者:</t>
        </r>
        <r>
          <rPr>
            <sz val="9"/>
            <rFont val="宋体"/>
            <charset val="134"/>
          </rPr>
          <t xml:space="preserve">
请在下拉列表中选择填写内容！</t>
        </r>
      </text>
    </comment>
    <comment ref="I101" authorId="3">
      <text>
        <r>
          <rPr>
            <b/>
            <sz val="9"/>
            <rFont val="宋体"/>
            <charset val="134"/>
          </rPr>
          <t xml:space="preserve">作者:
</t>
        </r>
        <r>
          <rPr>
            <sz val="9"/>
            <rFont val="宋体"/>
            <charset val="134"/>
          </rPr>
          <t>请在下拉列表中选择填写内容！</t>
        </r>
      </text>
    </comment>
    <comment ref="J101" authorId="0">
      <text>
        <r>
          <rPr>
            <b/>
            <sz val="9"/>
            <rFont val="宋体"/>
            <charset val="134"/>
          </rPr>
          <t>作者:
直接填写数字！</t>
        </r>
        <r>
          <rPr>
            <sz val="9"/>
            <rFont val="宋体"/>
            <charset val="134"/>
          </rPr>
          <t>属“独立完成”不填写本栏目。</t>
        </r>
      </text>
    </comment>
    <comment ref="K101" authorId="0">
      <text>
        <r>
          <rPr>
            <b/>
            <sz val="9"/>
            <rFont val="宋体"/>
            <charset val="134"/>
          </rPr>
          <t>作者:
直接填写数字！</t>
        </r>
        <r>
          <rPr>
            <sz val="9"/>
            <rFont val="宋体"/>
            <charset val="134"/>
          </rPr>
          <t>属“独立完成”不填写本栏目。</t>
        </r>
      </text>
    </comment>
    <comment ref="B102" authorId="0">
      <text>
        <r>
          <rPr>
            <b/>
            <sz val="9"/>
            <rFont val="宋体"/>
            <charset val="134"/>
          </rPr>
          <t>作者:</t>
        </r>
        <r>
          <rPr>
            <sz val="9"/>
            <rFont val="宋体"/>
            <charset val="134"/>
          </rPr>
          <t xml:space="preserve">
请在下拉列表中选择填写内容！“示范专业”请选择“品牌专业”。</t>
        </r>
      </text>
    </comment>
    <comment ref="C102" authorId="4">
      <text>
        <r>
          <rPr>
            <b/>
            <sz val="9"/>
            <rFont val="宋体"/>
            <charset val="134"/>
          </rPr>
          <t>Admin:</t>
        </r>
        <r>
          <rPr>
            <sz val="9"/>
            <rFont val="宋体"/>
            <charset val="134"/>
          </rPr>
          <t xml:space="preserve">
请在下拉列表中选择填写内容！
</t>
        </r>
      </text>
    </comment>
    <comment ref="E102" authorId="0">
      <text>
        <r>
          <rPr>
            <b/>
            <sz val="9"/>
            <rFont val="宋体"/>
            <charset val="134"/>
          </rPr>
          <t>作者:</t>
        </r>
        <r>
          <rPr>
            <sz val="9"/>
            <rFont val="宋体"/>
            <charset val="134"/>
          </rPr>
          <t xml:space="preserve">
请在下拉列表中选择填写内容！</t>
        </r>
      </text>
    </comment>
    <comment ref="I102" authorId="3">
      <text>
        <r>
          <rPr>
            <b/>
            <sz val="9"/>
            <rFont val="宋体"/>
            <charset val="134"/>
          </rPr>
          <t xml:space="preserve">作者:
</t>
        </r>
        <r>
          <rPr>
            <sz val="9"/>
            <rFont val="宋体"/>
            <charset val="134"/>
          </rPr>
          <t>请在下拉列表中选择填写内容！</t>
        </r>
      </text>
    </comment>
    <comment ref="J102" authorId="0">
      <text>
        <r>
          <rPr>
            <b/>
            <sz val="9"/>
            <rFont val="宋体"/>
            <charset val="134"/>
          </rPr>
          <t>作者:
直接填写数字！</t>
        </r>
        <r>
          <rPr>
            <sz val="9"/>
            <rFont val="宋体"/>
            <charset val="134"/>
          </rPr>
          <t>属“独立完成”不填写本栏目。</t>
        </r>
      </text>
    </comment>
    <comment ref="K102" authorId="0">
      <text>
        <r>
          <rPr>
            <b/>
            <sz val="9"/>
            <rFont val="宋体"/>
            <charset val="134"/>
          </rPr>
          <t>作者:
直接填写数字！</t>
        </r>
        <r>
          <rPr>
            <sz val="9"/>
            <rFont val="宋体"/>
            <charset val="134"/>
          </rPr>
          <t>属“独立完成”不填写本栏目。</t>
        </r>
      </text>
    </comment>
  </commentList>
</comments>
</file>

<file path=xl/sharedStrings.xml><?xml version="1.0" encoding="utf-8"?>
<sst xmlns="http://schemas.openxmlformats.org/spreadsheetml/2006/main" count="470" uniqueCount="322">
  <si>
    <t>填表说明：</t>
  </si>
  <si>
    <t>1.本表由本人填写，所在部门（单位）审核。</t>
  </si>
  <si>
    <t>2.填表前请认真阅读填表说明及相关文件，由前至后，严格按照提示，认真如实填写！</t>
  </si>
  <si>
    <t>3.填写完毕后请使用A4纸单面打印。</t>
  </si>
  <si>
    <t>4.本表中所有成果须为取得中级专业技术职务以来的成果。成果认定截止时间按照相关文件规定。</t>
  </si>
  <si>
    <r>
      <rPr>
        <sz val="11"/>
        <color indexed="9"/>
        <rFont val="宋体"/>
        <charset val="134"/>
      </rPr>
      <t>5.表中所有涉及年月项目必须采用“</t>
    </r>
    <r>
      <rPr>
        <sz val="11"/>
        <color indexed="10"/>
        <rFont val="宋体"/>
        <charset val="134"/>
      </rPr>
      <t>XXXX年X月</t>
    </r>
    <r>
      <rPr>
        <sz val="11"/>
        <color indexed="9"/>
        <rFont val="宋体"/>
        <charset val="134"/>
      </rPr>
      <t>”的格式进行填写。</t>
    </r>
  </si>
  <si>
    <t>大连职业技术学院（大连开放大学）
专业技术职称评审量化赋分认定表</t>
  </si>
  <si>
    <t>年度</t>
  </si>
  <si>
    <t>部门（单位）:</t>
  </si>
  <si>
    <t>姓        名:</t>
  </si>
  <si>
    <t>现专业技术职称:</t>
  </si>
  <si>
    <t>现专业技术层级:</t>
  </si>
  <si>
    <t>中级</t>
  </si>
  <si>
    <t>申报评审系列:</t>
  </si>
  <si>
    <t>教育管理研究人员</t>
  </si>
  <si>
    <t>申报专业技术职称:</t>
  </si>
  <si>
    <t>副研究员</t>
  </si>
  <si>
    <t>填 表 时 间:</t>
  </si>
  <si>
    <t>教师发展中心制</t>
  </si>
  <si>
    <t>姓 名</t>
  </si>
  <si>
    <t>性 别</t>
  </si>
  <si>
    <t>出生日期</t>
  </si>
  <si>
    <t>年龄</t>
  </si>
  <si>
    <t>最后学位（学历）</t>
  </si>
  <si>
    <t>最高学位（学历）
专业</t>
  </si>
  <si>
    <t>学位（学历）授予单位</t>
  </si>
  <si>
    <t>学历（位）及取得时间</t>
  </si>
  <si>
    <t>中级职称取得年限</t>
  </si>
  <si>
    <t>最高学位（学历）取得时间</t>
  </si>
  <si>
    <t>最高学位（学历）
取得年限</t>
  </si>
  <si>
    <t>部门（单位）</t>
  </si>
  <si>
    <t>现任专业技术职称</t>
  </si>
  <si>
    <t>中级职称取得时间</t>
  </si>
  <si>
    <t>考核优秀是否满足条件</t>
  </si>
  <si>
    <t>从事教育管理工作时间是否满足必备条件</t>
  </si>
  <si>
    <t>现工作岗位</t>
  </si>
  <si>
    <t>从事教育管理研究工作累计时间（年）</t>
  </si>
  <si>
    <t>一、教育教学工作经历</t>
  </si>
  <si>
    <t>近三年继续教育
（培训进修）</t>
  </si>
  <si>
    <t>类别</t>
  </si>
  <si>
    <t>起止时间</t>
  </si>
  <si>
    <t>参加培训名称</t>
  </si>
  <si>
    <t>培训地点</t>
  </si>
  <si>
    <t>培训学时</t>
  </si>
  <si>
    <t>认定结果</t>
  </si>
  <si>
    <t>认定人</t>
  </si>
  <si>
    <t>培训基础分数</t>
  </si>
  <si>
    <t>培训加分</t>
  </si>
  <si>
    <t>国培次数</t>
  </si>
  <si>
    <t>境外线上线下培训次数</t>
  </si>
  <si>
    <t>是否满足必备条件</t>
  </si>
  <si>
    <t>二、研究能力</t>
  </si>
  <si>
    <t>1：任中级职称以来教育管理方面论文、研究报告发表情况</t>
  </si>
  <si>
    <t>刊物级别</t>
  </si>
  <si>
    <t>论文、研究报告名称</t>
  </si>
  <si>
    <t>发表刊物</t>
  </si>
  <si>
    <t>学校署名</t>
  </si>
  <si>
    <t>完成情况</t>
  </si>
  <si>
    <t>合作人数</t>
  </si>
  <si>
    <t>本人排序</t>
  </si>
  <si>
    <t>权重系数</t>
  </si>
  <si>
    <t>量化得分</t>
  </si>
  <si>
    <t>合作系数</t>
  </si>
  <si>
    <t>JA三大检索得分</t>
  </si>
  <si>
    <t>中文核心期刊得分</t>
  </si>
  <si>
    <t>CA三大检索得分</t>
  </si>
  <si>
    <t>一般期刊、外文期刊</t>
  </si>
  <si>
    <t>国际学术会议论文集</t>
  </si>
  <si>
    <t>国家级重要报刊</t>
  </si>
  <si>
    <t>省级重要报刊理论版</t>
  </si>
  <si>
    <t>市级重要报刊</t>
  </si>
  <si>
    <t>综合</t>
  </si>
  <si>
    <t>第一作者领先级论文数量</t>
  </si>
  <si>
    <t>第一作者论文数量</t>
  </si>
  <si>
    <t>论文数量</t>
  </si>
  <si>
    <t>是否满足条件</t>
  </si>
  <si>
    <t>合计</t>
  </si>
  <si>
    <t>2：任中级职称以来正式出版教育管理方面的著作情况</t>
  </si>
  <si>
    <t>项目类别</t>
  </si>
  <si>
    <t>成果名称</t>
  </si>
  <si>
    <t>出版社</t>
  </si>
  <si>
    <t>是否再版</t>
  </si>
  <si>
    <t>出版时间</t>
  </si>
  <si>
    <t>编写字数
(万字)</t>
  </si>
  <si>
    <t>排名次序</t>
  </si>
  <si>
    <t>系数</t>
  </si>
  <si>
    <t>每万字分值</t>
  </si>
  <si>
    <t>再版系数</t>
  </si>
  <si>
    <t>普通教材</t>
  </si>
  <si>
    <t>省级规划教材</t>
  </si>
  <si>
    <t>国家级规划教材</t>
  </si>
  <si>
    <t>编著、译著</t>
  </si>
  <si>
    <t>学术专著</t>
  </si>
  <si>
    <t>校本教材、实训指导书</t>
  </si>
  <si>
    <t>国家级马克思教材</t>
  </si>
  <si>
    <t>省级马克思教材</t>
  </si>
  <si>
    <t>普通马克思主义教材</t>
  </si>
  <si>
    <t>满足主编的专著数量</t>
  </si>
  <si>
    <t>满足专著的数量</t>
  </si>
  <si>
    <t>三、组织管理能力</t>
  </si>
  <si>
    <t>1-1：任中级职称以来教育管理实践经验情况（校（院）级以上形势报告或专题讲座）</t>
  </si>
  <si>
    <t>报告、讲座名称</t>
  </si>
  <si>
    <t>级别</t>
  </si>
  <si>
    <t>报告、讲座时间</t>
  </si>
  <si>
    <t>报告、讲座对象</t>
  </si>
  <si>
    <t>院校级分值</t>
  </si>
  <si>
    <t>省级分值</t>
  </si>
  <si>
    <t>市级以上分值</t>
  </si>
  <si>
    <t>校级分值</t>
  </si>
  <si>
    <t>其他院校分值</t>
  </si>
  <si>
    <t>省级以上满足数量</t>
  </si>
  <si>
    <t>市级满足数量</t>
  </si>
  <si>
    <t>满足数量</t>
  </si>
  <si>
    <t>团队建设合作系数</t>
  </si>
  <si>
    <t>其他荣誉合作系数</t>
  </si>
  <si>
    <t>1-2：任中级职称以来教育管理实践经验情况（工作总结或工作报告）</t>
  </si>
  <si>
    <t>报告、总结名称</t>
  </si>
  <si>
    <t>采用级别</t>
  </si>
  <si>
    <t>报告、总结时间</t>
  </si>
  <si>
    <t>证明部门（单位）</t>
  </si>
  <si>
    <t>学校部门单位分值</t>
  </si>
  <si>
    <t>市级以上满足数量</t>
  </si>
  <si>
    <t>2：任中级职称以来政策水平（起草各类规章制度或政策性较强的管理规定）</t>
  </si>
  <si>
    <t>制度、规定名称</t>
  </si>
  <si>
    <t>使用范围</t>
  </si>
  <si>
    <t>制定、修订时间</t>
  </si>
  <si>
    <t>审议通过方式</t>
  </si>
  <si>
    <t>全校满足数量</t>
  </si>
  <si>
    <t>3：任中级职称以来创造性工作（起草政策性、专业性很强的改革方案或规划）</t>
  </si>
  <si>
    <t>方案、规划名称</t>
  </si>
  <si>
    <t>发布时间</t>
  </si>
  <si>
    <t>通过、交流方式</t>
  </si>
  <si>
    <t>省市级分值</t>
  </si>
  <si>
    <t>国家级分值</t>
  </si>
  <si>
    <t>国家级满足数量</t>
  </si>
  <si>
    <t>四、其他业绩成果</t>
  </si>
  <si>
    <t>1：任中级职称以来完成的课题项目情况</t>
  </si>
  <si>
    <t>项目级别</t>
  </si>
  <si>
    <t>名称</t>
  </si>
  <si>
    <t>立项机构</t>
  </si>
  <si>
    <t>经费(万元)</t>
  </si>
  <si>
    <t>项目分值</t>
  </si>
  <si>
    <t>横向经费加分</t>
  </si>
  <si>
    <t>横向经费上限分</t>
  </si>
  <si>
    <t>国家级课题项目</t>
  </si>
  <si>
    <t>省级课题项目</t>
  </si>
  <si>
    <t>市级课题项目</t>
  </si>
  <si>
    <t>校级课题项目</t>
  </si>
  <si>
    <t>横向课题项目</t>
  </si>
  <si>
    <t>省级以上课题主持次数</t>
  </si>
  <si>
    <t>前2名参与省级以上课题次数</t>
  </si>
  <si>
    <t>2：任中级职称以来获得的成果奖项情况</t>
  </si>
  <si>
    <t>奖项类别</t>
  </si>
  <si>
    <t>获奖级别</t>
  </si>
  <si>
    <t>奖励部门</t>
  </si>
  <si>
    <t>市级分值</t>
  </si>
  <si>
    <t>国开等级分值</t>
  </si>
  <si>
    <t>主持并获得省级以上次数</t>
  </si>
  <si>
    <t>前两名参与获得省级及以上次数</t>
  </si>
  <si>
    <t>3：任中级职称以来获得的团队建设或个人荣誉情况</t>
  </si>
  <si>
    <t>分项</t>
  </si>
  <si>
    <t>颁发部门机构</t>
  </si>
  <si>
    <t>团队建设分值</t>
  </si>
  <si>
    <t>学术带头人荣誉分值</t>
  </si>
  <si>
    <t>科研骨干分值</t>
  </si>
  <si>
    <t>团队系数</t>
  </si>
  <si>
    <t>个人系数</t>
  </si>
  <si>
    <t>文化建设项目分值</t>
  </si>
  <si>
    <t>产教融合项目分值</t>
  </si>
  <si>
    <t>辅导员名师分值</t>
  </si>
  <si>
    <t>教学名师分值</t>
  </si>
  <si>
    <t>专业、学术带头人分值</t>
  </si>
  <si>
    <t>骨干分值</t>
  </si>
  <si>
    <t>学生团体荣誉分值</t>
  </si>
  <si>
    <t>技能大师分值</t>
  </si>
  <si>
    <t>社团指导教师分值</t>
  </si>
  <si>
    <t>党组织、其他团体分值</t>
  </si>
  <si>
    <t>教师党支部书记分值</t>
  </si>
  <si>
    <t>党务、其他工作项目荣誉分值</t>
  </si>
  <si>
    <t>专业技术职称评审量化赋分结果汇总</t>
  </si>
  <si>
    <t>基本条件</t>
  </si>
  <si>
    <t>学历（位）得分</t>
  </si>
  <si>
    <t>中级职称取得年限分</t>
  </si>
  <si>
    <t>基本条件得分合计</t>
  </si>
  <si>
    <t>教育教学
工作经历</t>
  </si>
  <si>
    <t>从事教育管理研究工作时间
是否满足必备条件</t>
  </si>
  <si>
    <t>继续教育得分</t>
  </si>
  <si>
    <t>继续教育是否满足必备条件</t>
  </si>
  <si>
    <t>教育教学工作经历
得分合计</t>
  </si>
  <si>
    <t>研究能力</t>
  </si>
  <si>
    <t>论文、报告发表得分</t>
  </si>
  <si>
    <t>论文、报告发表
是否满足必备条件</t>
  </si>
  <si>
    <t>著作得分</t>
  </si>
  <si>
    <t>著作是否满足必备条件</t>
  </si>
  <si>
    <t>研究能力得分合计</t>
  </si>
  <si>
    <t>组织管理能力</t>
  </si>
  <si>
    <t>形势报告或专题讲座得分</t>
  </si>
  <si>
    <t>工作总结或
工作报告得分</t>
  </si>
  <si>
    <t>实践经验
是否满足必备条件</t>
  </si>
  <si>
    <t>政策水平得分</t>
  </si>
  <si>
    <t>政策水平
是否满足必备条件</t>
  </si>
  <si>
    <t>创造性工作得分</t>
  </si>
  <si>
    <t>创造性工作是否满足必备条件</t>
  </si>
  <si>
    <t>组织管理能力
得分合计</t>
  </si>
  <si>
    <t>结果汇总</t>
  </si>
  <si>
    <t>其他业绩成果
得分合计</t>
  </si>
  <si>
    <t>基本条件是否满足</t>
  </si>
  <si>
    <t>教育教学工作经历
是否满足</t>
  </si>
  <si>
    <t>研究能力是否满足</t>
  </si>
  <si>
    <t>组织管理能力是否满足</t>
  </si>
  <si>
    <t>基本条件满足数量</t>
  </si>
  <si>
    <t>教育教学满足数量</t>
  </si>
  <si>
    <t>组织管理能力满足数量</t>
  </si>
  <si>
    <t>研究能力满足数量</t>
  </si>
  <si>
    <t>是否具备申报资格</t>
  </si>
  <si>
    <t>总计得分：</t>
  </si>
  <si>
    <t>本人承诺</t>
  </si>
  <si>
    <t xml:space="preserve">       
        所填内容属实，如有虚报，本人愿承担所有后果。
                                     本  人（签名）：              年    月     日        </t>
  </si>
  <si>
    <t>所在部门（单位）审核意见</t>
  </si>
  <si>
    <t xml:space="preserve">        
        经查，该同志所填内容属实，佐证材料完备，同意申报。
         负责人（签名）：               公章
                                                                  年    月     日</t>
  </si>
  <si>
    <t>学校专业技术岗位等级晋升工作领导小组意见</t>
  </si>
  <si>
    <t xml:space="preserve">        负责人（签名）：               公章
                                                                  年    月     日</t>
  </si>
  <si>
    <t>大连职业技术学院（大连开放大学）专业技术职称评审量化赋分认定表（ 2023 年度）</t>
  </si>
  <si>
    <t>序号</t>
  </si>
  <si>
    <t>姓名</t>
  </si>
  <si>
    <t>性别</t>
  </si>
  <si>
    <t>现专业技术职称情况</t>
  </si>
  <si>
    <t>申报专业技术职称</t>
  </si>
  <si>
    <t>量化赋分结果汇总</t>
  </si>
  <si>
    <t>总计得分</t>
  </si>
  <si>
    <t>项目设计能力</t>
  </si>
  <si>
    <t>产教融合能力</t>
  </si>
  <si>
    <t>其他成绩附加</t>
  </si>
  <si>
    <t>服务专业领域</t>
  </si>
  <si>
    <t>服务行业企业</t>
  </si>
  <si>
    <t>教育教学改革项目</t>
  </si>
  <si>
    <t>著作、教材及教学（实验）标准</t>
  </si>
  <si>
    <t>个人荣誉</t>
  </si>
  <si>
    <t>素质教育类社团指导</t>
  </si>
  <si>
    <t>实训项目</t>
  </si>
  <si>
    <t>产教融合项目</t>
  </si>
  <si>
    <t>国家级</t>
  </si>
  <si>
    <t>大型企业</t>
  </si>
  <si>
    <t>国家级项目</t>
  </si>
  <si>
    <r>
      <rPr>
        <sz val="10.5"/>
        <rFont val="宋体"/>
        <charset val="134"/>
      </rPr>
      <t>普通教材</t>
    </r>
  </si>
  <si>
    <t>科研骨干</t>
  </si>
  <si>
    <r>
      <rPr>
        <sz val="10.5"/>
        <rFont val="宋体"/>
        <charset val="134"/>
      </rPr>
      <t>社团指导教师</t>
    </r>
  </si>
  <si>
    <t>创新创业项目</t>
  </si>
  <si>
    <t>团体荣誉</t>
  </si>
  <si>
    <t>省级</t>
  </si>
  <si>
    <t>国家级行业协会</t>
  </si>
  <si>
    <t>省级项目</t>
  </si>
  <si>
    <r>
      <rPr>
        <sz val="10.5"/>
        <rFont val="宋体"/>
        <charset val="134"/>
      </rPr>
      <t>省级规划教材</t>
    </r>
  </si>
  <si>
    <t>学术带头人</t>
  </si>
  <si>
    <t>工作项目荣誉</t>
  </si>
  <si>
    <t>市级</t>
  </si>
  <si>
    <t>中型企业</t>
  </si>
  <si>
    <t>市级项目</t>
  </si>
  <si>
    <t>校级</t>
  </si>
  <si>
    <t>省级行业协会</t>
  </si>
  <si>
    <t>校级项目</t>
  </si>
  <si>
    <t>小型企业</t>
  </si>
  <si>
    <t>市级行业协会</t>
  </si>
  <si>
    <t>微型企业</t>
  </si>
  <si>
    <r>
      <rPr>
        <sz val="14"/>
        <rFont val="宋体"/>
        <charset val="134"/>
      </rPr>
      <t>学术论文或文章发表</t>
    </r>
  </si>
  <si>
    <t>教科研、党建、统战课题项目</t>
  </si>
  <si>
    <t>项目类型</t>
  </si>
  <si>
    <t>本人比赛获奖级别</t>
  </si>
  <si>
    <t>指导学生比赛获奖</t>
  </si>
  <si>
    <t>专业建设</t>
  </si>
  <si>
    <t>课程建设</t>
  </si>
  <si>
    <t>团队建设</t>
  </si>
  <si>
    <t>文化建设项目</t>
  </si>
  <si>
    <t>其他建设项目</t>
  </si>
  <si>
    <r>
      <rPr>
        <sz val="10.5"/>
        <rFont val="宋体"/>
        <charset val="134"/>
      </rPr>
      <t>工作项目荣誉</t>
    </r>
  </si>
  <si>
    <t>JA三大检索</t>
  </si>
  <si>
    <t>外观设计专利</t>
  </si>
  <si>
    <t>国家级成果奖</t>
  </si>
  <si>
    <t>世界技能大赛</t>
  </si>
  <si>
    <t>品牌（示范）专业</t>
  </si>
  <si>
    <t>课程案例</t>
  </si>
  <si>
    <t>教学团队</t>
  </si>
  <si>
    <t>教学名师</t>
  </si>
  <si>
    <t>学生团体荣誉</t>
  </si>
  <si>
    <t>文化建设</t>
  </si>
  <si>
    <t>实训项目建设</t>
  </si>
  <si>
    <t>教师党支部书记</t>
  </si>
  <si>
    <t>中文核心期刊</t>
  </si>
  <si>
    <t>软件著作权登记</t>
  </si>
  <si>
    <t>省级成果奖</t>
  </si>
  <si>
    <t>双高专业群</t>
  </si>
  <si>
    <t>精品教材</t>
  </si>
  <si>
    <t>科研创新团队（平台）</t>
  </si>
  <si>
    <t>辅导员名师</t>
  </si>
  <si>
    <t>党组织荣誉</t>
  </si>
  <si>
    <t>党务工作项目荣誉</t>
  </si>
  <si>
    <t>CA三大检索</t>
  </si>
  <si>
    <t>实用新型专利</t>
  </si>
  <si>
    <t>市级成果奖</t>
  </si>
  <si>
    <t>卓越校专业群</t>
  </si>
  <si>
    <t>教材建设奖</t>
  </si>
  <si>
    <t>专业带头人</t>
  </si>
  <si>
    <t>学生工作项目</t>
  </si>
  <si>
    <t>省级马克思主义教材</t>
  </si>
  <si>
    <t>发明专利</t>
  </si>
  <si>
    <t>国家开放大学成果奖</t>
  </si>
  <si>
    <t>国家开放大学</t>
  </si>
  <si>
    <t>五星级专业</t>
  </si>
  <si>
    <t>职业体验课</t>
  </si>
  <si>
    <t>校级成果奖</t>
  </si>
  <si>
    <t>四星级专业</t>
  </si>
  <si>
    <t>技能大师</t>
  </si>
  <si>
    <t>国家级马克思主义教材</t>
  </si>
  <si>
    <t>国家级教学奖</t>
  </si>
  <si>
    <t>主持资源库建设</t>
  </si>
  <si>
    <t>骨干教师</t>
  </si>
  <si>
    <t>省级教学奖</t>
  </si>
  <si>
    <t>参与资源库建设</t>
  </si>
  <si>
    <t>马克思主义理论学术专著</t>
  </si>
  <si>
    <t>市级教学奖</t>
  </si>
  <si>
    <t>国家开放大学教学奖</t>
  </si>
  <si>
    <t>校级教学奖</t>
  </si>
</sst>
</file>

<file path=xl/styles.xml><?xml version="1.0" encoding="utf-8"?>
<styleSheet xmlns="http://schemas.openxmlformats.org/spreadsheetml/2006/main" xmlns:xr9="http://schemas.microsoft.com/office/spreadsheetml/2016/revision9">
  <numFmts count="1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 numFmtId="177" formatCode="0.00_ "/>
    <numFmt numFmtId="178" formatCode="[DBNum1][$-804]yyyy&quot;年&quot;m&quot;月&quot;;@"/>
    <numFmt numFmtId="179" formatCode="[=0]&quot;&quot;;General"/>
    <numFmt numFmtId="180" formatCode="0_ "/>
    <numFmt numFmtId="181" formatCode="[DBNum1][$-804]yyyy&quot;年&quot;m&quot;月&quot;d&quot;日&quot;;@"/>
    <numFmt numFmtId="182" formatCode="yyyy&quot;年&quot;m&quot;月&quot;d&quot;日&quot;;@"/>
    <numFmt numFmtId="183" formatCode="0_);[Red]\(0\)"/>
    <numFmt numFmtId="184" formatCode="0.00_);[Red]\(0.00\)"/>
    <numFmt numFmtId="185" formatCode="0.000_ "/>
    <numFmt numFmtId="186" formatCode="0.0_);[Red]\(0.0\)"/>
  </numFmts>
  <fonts count="51">
    <font>
      <sz val="12"/>
      <name val="宋体"/>
      <charset val="134"/>
    </font>
    <font>
      <sz val="14"/>
      <name val="宋体"/>
      <charset val="134"/>
    </font>
    <font>
      <sz val="10.5"/>
      <name val="宋体"/>
      <charset val="134"/>
    </font>
    <font>
      <sz val="9"/>
      <name val="宋体"/>
      <charset val="134"/>
    </font>
    <font>
      <sz val="10"/>
      <name val="宋体"/>
      <charset val="134"/>
    </font>
    <font>
      <b/>
      <sz val="9"/>
      <name val="楷体_GB2312"/>
      <charset val="134"/>
    </font>
    <font>
      <b/>
      <sz val="20"/>
      <name val="新宋体"/>
      <charset val="134"/>
    </font>
    <font>
      <sz val="12"/>
      <color theme="1"/>
      <name val="宋体"/>
      <charset val="134"/>
    </font>
    <font>
      <sz val="11"/>
      <color indexed="9"/>
      <name val="宋体"/>
      <charset val="134"/>
    </font>
    <font>
      <b/>
      <sz val="28"/>
      <name val="楷体_GB2312"/>
      <charset val="134"/>
    </font>
    <font>
      <b/>
      <u/>
      <sz val="18"/>
      <name val="宋体"/>
      <charset val="134"/>
    </font>
    <font>
      <sz val="24"/>
      <name val="华文中宋"/>
      <charset val="134"/>
    </font>
    <font>
      <b/>
      <sz val="16"/>
      <name val="楷体_GB2312"/>
      <charset val="134"/>
    </font>
    <font>
      <b/>
      <sz val="14"/>
      <name val="楷体_GB2312"/>
      <charset val="134"/>
    </font>
    <font>
      <b/>
      <sz val="15"/>
      <name val="楷体_GB2312"/>
      <charset val="134"/>
    </font>
    <font>
      <b/>
      <sz val="18"/>
      <name val="楷体_GB2312"/>
      <charset val="134"/>
    </font>
    <font>
      <b/>
      <sz val="10.5"/>
      <name val="楷体_GB2312"/>
      <charset val="134"/>
    </font>
    <font>
      <sz val="10.5"/>
      <name val="楷体_GB2312"/>
      <charset val="134"/>
    </font>
    <font>
      <b/>
      <sz val="12"/>
      <name val="宋体"/>
      <charset val="134"/>
    </font>
    <font>
      <sz val="9"/>
      <name val="楷体_GB2312"/>
      <charset val="134"/>
    </font>
    <font>
      <b/>
      <sz val="18"/>
      <name val="宋体"/>
      <charset val="134"/>
    </font>
    <font>
      <b/>
      <sz val="11"/>
      <name val="楷体_GB2312"/>
      <charset val="134"/>
    </font>
    <font>
      <b/>
      <sz val="11"/>
      <name val="宋体"/>
      <charset val="134"/>
    </font>
    <font>
      <sz val="11"/>
      <name val="宋体"/>
      <charset val="134"/>
    </font>
    <font>
      <sz val="14"/>
      <name val="仿宋_GB2312"/>
      <charset val="134"/>
    </font>
    <font>
      <sz val="11"/>
      <name val="楷体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10"/>
      <name val="宋体"/>
      <charset val="134"/>
    </font>
    <font>
      <sz val="9"/>
      <name val="宋体"/>
      <charset val="134"/>
    </font>
    <font>
      <b/>
      <sz val="9"/>
      <name val="宋体"/>
      <charset val="134"/>
    </font>
    <font>
      <b/>
      <sz val="9"/>
      <color indexed="10"/>
      <name val="宋体"/>
      <charset val="134"/>
    </font>
    <font>
      <sz val="9"/>
      <name val="Tahoma"/>
      <charset val="134"/>
    </font>
  </fonts>
  <fills count="40">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38"/>
        <bgColor indexed="64"/>
      </patternFill>
    </fill>
    <fill>
      <patternFill patternType="solid">
        <fgColor rgb="FFCCCCFF"/>
        <bgColor indexed="64"/>
      </patternFill>
    </fill>
    <fill>
      <patternFill patternType="solid">
        <fgColor indexed="31"/>
        <bgColor indexed="64"/>
      </patternFill>
    </fill>
    <fill>
      <patternFill patternType="solid">
        <fgColor rgb="FFFFFF00"/>
        <bgColor indexed="64"/>
      </patternFill>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9" borderId="13"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4" applyNumberFormat="0" applyFill="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4" fillId="0" borderId="0" applyNumberFormat="0" applyFill="0" applyBorder="0" applyAlignment="0" applyProtection="0">
      <alignment vertical="center"/>
    </xf>
    <xf numFmtId="0" fontId="35" fillId="10" borderId="16" applyNumberFormat="0" applyAlignment="0" applyProtection="0">
      <alignment vertical="center"/>
    </xf>
    <xf numFmtId="0" fontId="36" fillId="11" borderId="17" applyNumberFormat="0" applyAlignment="0" applyProtection="0">
      <alignment vertical="center"/>
    </xf>
    <xf numFmtId="0" fontId="37" fillId="11" borderId="16" applyNumberFormat="0" applyAlignment="0" applyProtection="0">
      <alignment vertical="center"/>
    </xf>
    <xf numFmtId="0" fontId="38" fillId="12" borderId="18" applyNumberFormat="0" applyAlignment="0" applyProtection="0">
      <alignment vertical="center"/>
    </xf>
    <xf numFmtId="0" fontId="39" fillId="0" borderId="19" applyNumberFormat="0" applyFill="0" applyAlignment="0" applyProtection="0">
      <alignment vertical="center"/>
    </xf>
    <xf numFmtId="0" fontId="40" fillId="0" borderId="20" applyNumberFormat="0" applyFill="0" applyAlignment="0" applyProtection="0">
      <alignment vertical="center"/>
    </xf>
    <xf numFmtId="0" fontId="41" fillId="13" borderId="0" applyNumberFormat="0" applyBorder="0" applyAlignment="0" applyProtection="0">
      <alignment vertical="center"/>
    </xf>
    <xf numFmtId="0" fontId="42" fillId="14" borderId="0" applyNumberFormat="0" applyBorder="0" applyAlignment="0" applyProtection="0">
      <alignment vertical="center"/>
    </xf>
    <xf numFmtId="0" fontId="43" fillId="15" borderId="0" applyNumberFormat="0" applyBorder="0" applyAlignment="0" applyProtection="0">
      <alignment vertical="center"/>
    </xf>
    <xf numFmtId="0" fontId="44" fillId="16"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5" fillId="33" borderId="0" applyNumberFormat="0" applyBorder="0" applyAlignment="0" applyProtection="0">
      <alignment vertical="center"/>
    </xf>
    <xf numFmtId="0" fontId="45"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5" fillId="37" borderId="0" applyNumberFormat="0" applyBorder="0" applyAlignment="0" applyProtection="0">
      <alignment vertical="center"/>
    </xf>
    <xf numFmtId="0" fontId="45" fillId="38" borderId="0" applyNumberFormat="0" applyBorder="0" applyAlignment="0" applyProtection="0">
      <alignment vertical="center"/>
    </xf>
    <xf numFmtId="0" fontId="44" fillId="39" borderId="0" applyNumberFormat="0" applyBorder="0" applyAlignment="0" applyProtection="0">
      <alignment vertical="center"/>
    </xf>
    <xf numFmtId="14" fontId="0" fillId="0" borderId="0">
      <alignment vertical="center"/>
    </xf>
    <xf numFmtId="0" fontId="0" fillId="0" borderId="0">
      <alignment vertical="center"/>
    </xf>
    <xf numFmtId="0" fontId="0" fillId="0" borderId="0">
      <alignment vertical="center"/>
    </xf>
  </cellStyleXfs>
  <cellXfs count="234">
    <xf numFmtId="0" fontId="0" fillId="0" borderId="0" xfId="0">
      <alignment vertical="center"/>
    </xf>
    <xf numFmtId="0" fontId="1" fillId="0" borderId="1" xfId="0" applyFont="1" applyBorder="1" applyAlignment="1">
      <alignment horizontal="justify" vertical="center"/>
    </xf>
    <xf numFmtId="0" fontId="0" fillId="0" borderId="2" xfId="0" applyBorder="1">
      <alignment vertical="center"/>
    </xf>
    <xf numFmtId="0" fontId="0" fillId="0" borderId="2" xfId="0"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2" xfId="0" applyFont="1" applyBorder="1" applyAlignment="1">
      <alignment horizontal="center" vertical="center"/>
    </xf>
    <xf numFmtId="0" fontId="0" fillId="0" borderId="0" xfId="0" applyBorder="1" applyAlignment="1">
      <alignment horizontal="center" vertical="center"/>
    </xf>
    <xf numFmtId="0" fontId="0" fillId="0" borderId="0" xfId="0" applyBorder="1">
      <alignment vertical="center"/>
    </xf>
    <xf numFmtId="0" fontId="3" fillId="0" borderId="0" xfId="0" applyFont="1" applyAlignment="1">
      <alignment horizontal="center" wrapText="1"/>
    </xf>
    <xf numFmtId="0" fontId="4" fillId="0" borderId="0" xfId="0" applyFont="1" applyAlignment="1">
      <alignment horizontal="center" vertical="center" wrapText="1"/>
    </xf>
    <xf numFmtId="0" fontId="5" fillId="0" borderId="0" xfId="0" applyFont="1" applyAlignment="1" applyProtection="1">
      <alignment horizontal="center" vertical="center" wrapText="1"/>
      <protection hidden="1"/>
    </xf>
    <xf numFmtId="0" fontId="4" fillId="0" borderId="0" xfId="0" applyFont="1" applyAlignment="1">
      <alignment horizontal="center" wrapText="1"/>
    </xf>
    <xf numFmtId="0" fontId="6" fillId="0" borderId="0" xfId="0" applyFont="1" applyBorder="1" applyAlignment="1" applyProtection="1">
      <alignment horizontal="center" vertical="center" wrapText="1"/>
      <protection hidden="1"/>
    </xf>
    <xf numFmtId="0" fontId="4" fillId="0" borderId="2" xfId="0" applyFont="1" applyBorder="1" applyAlignment="1" applyProtection="1">
      <alignment horizontal="center" vertical="center" wrapText="1"/>
      <protection hidden="1"/>
    </xf>
    <xf numFmtId="0" fontId="4" fillId="0" borderId="3" xfId="0" applyFont="1" applyBorder="1" applyAlignment="1" applyProtection="1">
      <alignment horizontal="center" vertical="center" wrapText="1"/>
      <protection hidden="1"/>
    </xf>
    <xf numFmtId="0" fontId="4" fillId="0" borderId="4" xfId="0" applyFont="1" applyBorder="1" applyAlignment="1" applyProtection="1">
      <alignment horizontal="center" vertical="center" wrapText="1"/>
      <protection hidden="1"/>
    </xf>
    <xf numFmtId="0" fontId="5" fillId="0" borderId="2" xfId="0" applyFont="1" applyBorder="1" applyAlignment="1" applyProtection="1">
      <alignment horizontal="center" vertical="center" wrapText="1"/>
      <protection hidden="1"/>
    </xf>
    <xf numFmtId="176" fontId="5" fillId="0" borderId="2" xfId="0" applyNumberFormat="1" applyFont="1" applyBorder="1" applyAlignment="1" applyProtection="1">
      <alignment horizontal="center" vertical="center" wrapText="1"/>
      <protection hidden="1"/>
    </xf>
    <xf numFmtId="0" fontId="5" fillId="0" borderId="2" xfId="0" applyNumberFormat="1" applyFont="1" applyBorder="1" applyAlignment="1" applyProtection="1">
      <alignment horizontal="center" vertical="center" wrapText="1"/>
      <protection hidden="1"/>
    </xf>
    <xf numFmtId="0" fontId="3" fillId="0" borderId="0" xfId="0" applyFont="1" applyAlignment="1" applyProtection="1">
      <alignment horizontal="center" wrapText="1"/>
      <protection hidden="1"/>
    </xf>
    <xf numFmtId="0" fontId="0" fillId="0" borderId="0" xfId="0" applyAlignment="1" applyProtection="1">
      <alignment horizontal="center" vertical="center" wrapText="1"/>
      <protection hidden="1"/>
    </xf>
    <xf numFmtId="0" fontId="4" fillId="0" borderId="5"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7" xfId="0" applyFont="1" applyBorder="1" applyAlignment="1" applyProtection="1">
      <alignment horizontal="center" vertical="center" wrapText="1"/>
      <protection hidden="1"/>
    </xf>
    <xf numFmtId="177" fontId="5" fillId="0" borderId="2" xfId="0" applyNumberFormat="1" applyFont="1" applyBorder="1" applyAlignment="1" applyProtection="1">
      <alignment horizontal="center" vertical="center" wrapText="1"/>
      <protection hidden="1"/>
    </xf>
    <xf numFmtId="0" fontId="0" fillId="0" borderId="2" xfId="0" applyFill="1" applyBorder="1" applyProtection="1">
      <alignment vertical="center"/>
      <protection hidden="1"/>
    </xf>
    <xf numFmtId="0" fontId="0" fillId="0" borderId="0" xfId="0" applyFill="1" applyBorder="1" applyProtection="1">
      <alignment vertical="center"/>
      <protection locked="0" hidden="1"/>
    </xf>
    <xf numFmtId="0" fontId="0" fillId="0" borderId="6" xfId="0" applyFill="1" applyBorder="1" applyProtection="1">
      <alignment vertical="center"/>
      <protection locked="0" hidden="1"/>
    </xf>
    <xf numFmtId="0" fontId="0" fillId="0" borderId="2" xfId="0" applyFill="1" applyBorder="1" applyProtection="1">
      <alignment vertical="center"/>
      <protection locked="0" hidden="1"/>
    </xf>
    <xf numFmtId="0" fontId="7" fillId="2" borderId="2" xfId="0" applyFont="1" applyFill="1" applyBorder="1" applyProtection="1">
      <alignment vertical="center"/>
      <protection locked="0" hidden="1"/>
    </xf>
    <xf numFmtId="0" fontId="7" fillId="2" borderId="2" xfId="0" applyFont="1" applyFill="1" applyBorder="1" applyAlignment="1" applyProtection="1">
      <alignment horizontal="center" vertical="center"/>
      <protection locked="0" hidden="1"/>
    </xf>
    <xf numFmtId="0" fontId="7" fillId="2" borderId="1" xfId="0" applyFont="1" applyFill="1" applyBorder="1" applyProtection="1">
      <alignment vertical="center"/>
      <protection locked="0" hidden="1"/>
    </xf>
    <xf numFmtId="0" fontId="0" fillId="2" borderId="0" xfId="0" applyFill="1" applyBorder="1" applyProtection="1">
      <alignment vertical="center"/>
      <protection hidden="1"/>
    </xf>
    <xf numFmtId="0" fontId="0" fillId="0" borderId="0" xfId="0" applyFill="1" applyBorder="1" applyProtection="1">
      <alignment vertical="center"/>
      <protection hidden="1"/>
    </xf>
    <xf numFmtId="0" fontId="0" fillId="3" borderId="0" xfId="0" applyFill="1" applyBorder="1" applyProtection="1">
      <alignment vertical="center"/>
      <protection locked="0" hidden="1"/>
    </xf>
    <xf numFmtId="0" fontId="8" fillId="4" borderId="0" xfId="0" applyFont="1" applyFill="1" applyBorder="1" applyAlignment="1" applyProtection="1">
      <alignment horizontal="left" vertical="center"/>
      <protection hidden="1"/>
    </xf>
    <xf numFmtId="0" fontId="8" fillId="4" borderId="0" xfId="0" applyFont="1" applyFill="1" applyBorder="1" applyAlignment="1" applyProtection="1">
      <alignment vertical="center"/>
      <protection hidden="1"/>
    </xf>
    <xf numFmtId="0" fontId="0" fillId="5" borderId="0" xfId="0" applyFill="1" applyBorder="1" applyProtection="1">
      <alignment vertical="center"/>
      <protection hidden="1"/>
    </xf>
    <xf numFmtId="0" fontId="9" fillId="5" borderId="0" xfId="0" applyFont="1" applyFill="1" applyBorder="1" applyAlignment="1" applyProtection="1">
      <alignment horizontal="center" vertical="center" wrapText="1"/>
      <protection hidden="1"/>
    </xf>
    <xf numFmtId="0" fontId="10" fillId="5" borderId="0" xfId="0" applyFont="1" applyFill="1" applyBorder="1" applyAlignment="1" applyProtection="1">
      <alignment vertical="center"/>
      <protection hidden="1"/>
    </xf>
    <xf numFmtId="0" fontId="10" fillId="2" borderId="8" xfId="0" applyFont="1" applyFill="1" applyBorder="1" applyAlignment="1" applyProtection="1">
      <alignment horizontal="center" vertical="center"/>
      <protection locked="0" hidden="1"/>
    </xf>
    <xf numFmtId="0" fontId="0" fillId="5" borderId="0" xfId="0" applyFill="1" applyBorder="1" applyAlignment="1" applyProtection="1">
      <alignment vertical="center"/>
      <protection hidden="1"/>
    </xf>
    <xf numFmtId="0" fontId="11" fillId="5" borderId="0" xfId="0" applyFont="1" applyFill="1" applyBorder="1" applyAlignment="1" applyProtection="1">
      <alignment horizontal="center" vertical="center"/>
      <protection hidden="1"/>
    </xf>
    <xf numFmtId="0" fontId="12" fillId="5" borderId="0" xfId="0" applyFont="1" applyFill="1" applyBorder="1" applyAlignment="1" applyProtection="1">
      <protection hidden="1"/>
    </xf>
    <xf numFmtId="0" fontId="12" fillId="5" borderId="0" xfId="0" applyFont="1" applyFill="1" applyBorder="1" applyAlignment="1" applyProtection="1">
      <alignment horizontal="distributed"/>
      <protection hidden="1"/>
    </xf>
    <xf numFmtId="0" fontId="13" fillId="2" borderId="8" xfId="0" applyFont="1" applyFill="1" applyBorder="1" applyAlignment="1" applyProtection="1">
      <alignment horizontal="center" shrinkToFit="1"/>
      <protection locked="0" hidden="1"/>
    </xf>
    <xf numFmtId="0" fontId="14" fillId="5" borderId="0" xfId="0" applyFont="1" applyFill="1" applyBorder="1" applyAlignment="1" applyProtection="1">
      <protection hidden="1"/>
    </xf>
    <xf numFmtId="0" fontId="14" fillId="5" borderId="0" xfId="0" applyFont="1" applyFill="1" applyBorder="1" applyAlignment="1" applyProtection="1">
      <alignment horizontal="distributed"/>
      <protection hidden="1"/>
    </xf>
    <xf numFmtId="0" fontId="14" fillId="5" borderId="8" xfId="0" applyFont="1" applyFill="1" applyBorder="1" applyAlignment="1" applyProtection="1">
      <alignment horizontal="center"/>
      <protection hidden="1"/>
    </xf>
    <xf numFmtId="0" fontId="13" fillId="5" borderId="8" xfId="0" applyFont="1" applyFill="1" applyBorder="1" applyAlignment="1" applyProtection="1">
      <alignment horizontal="center"/>
      <protection hidden="1"/>
    </xf>
    <xf numFmtId="57" fontId="13" fillId="2" borderId="8" xfId="0" applyNumberFormat="1" applyFont="1" applyFill="1" applyBorder="1" applyAlignment="1" applyProtection="1">
      <alignment horizontal="center" shrinkToFit="1"/>
      <protection locked="0" hidden="1"/>
    </xf>
    <xf numFmtId="178" fontId="13" fillId="5" borderId="0" xfId="0" applyNumberFormat="1" applyFont="1" applyFill="1" applyBorder="1" applyAlignment="1" applyProtection="1">
      <alignment shrinkToFit="1"/>
      <protection hidden="1"/>
    </xf>
    <xf numFmtId="0" fontId="0" fillId="5" borderId="0" xfId="0" applyFill="1" applyBorder="1" applyAlignment="1" applyProtection="1">
      <alignment horizontal="center" vertical="center"/>
      <protection hidden="1"/>
    </xf>
    <xf numFmtId="0" fontId="12" fillId="5" borderId="0" xfId="0" applyFont="1" applyFill="1" applyBorder="1" applyAlignment="1" applyProtection="1">
      <alignment horizontal="center"/>
      <protection hidden="1"/>
    </xf>
    <xf numFmtId="178" fontId="13" fillId="5" borderId="0" xfId="0" applyNumberFormat="1" applyFont="1" applyFill="1" applyBorder="1" applyAlignment="1" applyProtection="1">
      <alignment horizontal="center" shrinkToFit="1"/>
      <protection hidden="1"/>
    </xf>
    <xf numFmtId="0" fontId="15" fillId="5" borderId="0" xfId="0" applyFont="1" applyFill="1" applyBorder="1" applyAlignment="1" applyProtection="1">
      <alignment horizontal="center"/>
      <protection hidden="1"/>
    </xf>
    <xf numFmtId="0" fontId="2" fillId="2" borderId="0" xfId="0" applyFont="1" applyFill="1" applyBorder="1" applyAlignment="1" applyProtection="1">
      <alignment horizontal="center" vertical="center" wrapText="1"/>
      <protection locked="0" hidden="1"/>
    </xf>
    <xf numFmtId="179" fontId="16" fillId="2" borderId="0" xfId="0" applyNumberFormat="1" applyFont="1" applyFill="1" applyBorder="1" applyAlignment="1" applyProtection="1">
      <alignment horizontal="center" vertical="center" wrapText="1"/>
      <protection locked="0" hidden="1"/>
    </xf>
    <xf numFmtId="0" fontId="16" fillId="2" borderId="0" xfId="0" applyFont="1" applyFill="1" applyBorder="1" applyAlignment="1" applyProtection="1">
      <alignment horizontal="center" vertical="center" shrinkToFit="1"/>
      <protection locked="0" hidden="1"/>
    </xf>
    <xf numFmtId="176" fontId="16" fillId="2" borderId="0"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shrinkToFit="1"/>
      <protection hidden="1"/>
    </xf>
    <xf numFmtId="179" fontId="2" fillId="6" borderId="1" xfId="0" applyNumberFormat="1" applyFont="1" applyFill="1" applyBorder="1" applyAlignment="1" applyProtection="1">
      <alignment horizontal="center" vertical="center" shrinkToFit="1"/>
      <protection hidden="1"/>
    </xf>
    <xf numFmtId="179" fontId="2" fillId="6" borderId="6" xfId="0" applyNumberFormat="1" applyFont="1" applyFill="1" applyBorder="1" applyAlignment="1" applyProtection="1">
      <alignment horizontal="center" vertical="center" shrinkToFit="1"/>
      <protection hidden="1"/>
    </xf>
    <xf numFmtId="0" fontId="17" fillId="2" borderId="1" xfId="0" applyFont="1" applyFill="1" applyBorder="1" applyAlignment="1" applyProtection="1">
      <alignment horizontal="center" vertical="center" shrinkToFit="1"/>
      <protection locked="0" hidden="1"/>
    </xf>
    <xf numFmtId="0" fontId="17" fillId="2" borderId="6" xfId="0" applyFont="1" applyFill="1" applyBorder="1" applyAlignment="1" applyProtection="1">
      <alignment horizontal="center" vertical="center" shrinkToFit="1"/>
      <protection locked="0" hidden="1"/>
    </xf>
    <xf numFmtId="0" fontId="2" fillId="6" borderId="1" xfId="0" applyFont="1" applyFill="1" applyBorder="1" applyAlignment="1" applyProtection="1">
      <alignment horizontal="center" vertical="center" wrapText="1" shrinkToFit="1"/>
      <protection hidden="1"/>
    </xf>
    <xf numFmtId="0" fontId="2" fillId="6" borderId="2" xfId="0" applyFont="1" applyFill="1" applyBorder="1" applyAlignment="1" applyProtection="1">
      <alignment horizontal="center" vertical="center" wrapText="1" shrinkToFit="1"/>
      <protection hidden="1"/>
    </xf>
    <xf numFmtId="0" fontId="17" fillId="2" borderId="9" xfId="0" applyFont="1" applyFill="1" applyBorder="1" applyAlignment="1" applyProtection="1">
      <alignment horizontal="center" vertical="center" shrinkToFit="1"/>
      <protection locked="0" hidden="1"/>
    </xf>
    <xf numFmtId="57" fontId="2" fillId="2" borderId="5" xfId="0" applyNumberFormat="1" applyFont="1" applyFill="1" applyBorder="1" applyAlignment="1" applyProtection="1">
      <alignment horizontal="center" vertical="center" wrapText="1"/>
      <protection locked="0" hidden="1"/>
    </xf>
    <xf numFmtId="0" fontId="2" fillId="6" borderId="6" xfId="0" applyFont="1" applyFill="1" applyBorder="1" applyAlignment="1" applyProtection="1">
      <alignment horizontal="center" vertical="center" wrapText="1" shrinkToFit="1"/>
      <protection hidden="1"/>
    </xf>
    <xf numFmtId="57" fontId="17" fillId="2" borderId="2" xfId="0" applyNumberFormat="1" applyFont="1" applyFill="1" applyBorder="1" applyAlignment="1" applyProtection="1">
      <alignment horizontal="center" vertical="center" shrinkToFit="1"/>
      <protection locked="0" hidden="1"/>
    </xf>
    <xf numFmtId="0" fontId="17" fillId="2" borderId="2" xfId="0" applyFont="1" applyFill="1" applyBorder="1" applyAlignment="1" applyProtection="1">
      <alignment horizontal="center" vertical="center" shrinkToFit="1"/>
      <protection locked="0" hidden="1"/>
    </xf>
    <xf numFmtId="0" fontId="2" fillId="6" borderId="9" xfId="0" applyFont="1" applyFill="1" applyBorder="1" applyAlignment="1" applyProtection="1">
      <alignment horizontal="right" vertical="center" shrinkToFit="1"/>
      <protection hidden="1"/>
    </xf>
    <xf numFmtId="57" fontId="2" fillId="2" borderId="1" xfId="0" applyNumberFormat="1" applyFont="1" applyFill="1" applyBorder="1" applyAlignment="1" applyProtection="1">
      <alignment horizontal="center" vertical="center" wrapText="1"/>
      <protection locked="0" hidden="1"/>
    </xf>
    <xf numFmtId="57" fontId="2" fillId="2" borderId="9" xfId="0" applyNumberFormat="1" applyFont="1" applyFill="1" applyBorder="1" applyAlignment="1" applyProtection="1">
      <alignment horizontal="center" vertical="center" wrapText="1"/>
      <protection locked="0" hidden="1"/>
    </xf>
    <xf numFmtId="57" fontId="2" fillId="2" borderId="6" xfId="0" applyNumberFormat="1" applyFont="1" applyFill="1" applyBorder="1" applyAlignment="1" applyProtection="1">
      <alignment horizontal="center" vertical="center" wrapText="1"/>
      <protection locked="0" hidden="1"/>
    </xf>
    <xf numFmtId="0" fontId="18" fillId="6" borderId="2" xfId="0" applyFont="1" applyFill="1" applyBorder="1" applyAlignment="1" applyProtection="1">
      <alignment horizontal="center" vertical="center" wrapText="1"/>
      <protection hidden="1"/>
    </xf>
    <xf numFmtId="0" fontId="2" fillId="6" borderId="3" xfId="0" applyFont="1" applyFill="1" applyBorder="1" applyAlignment="1" applyProtection="1">
      <alignment horizontal="center" vertical="center" wrapText="1" shrinkToFit="1"/>
      <protection hidden="1"/>
    </xf>
    <xf numFmtId="0" fontId="2" fillId="6" borderId="1" xfId="0" applyFont="1" applyFill="1" applyBorder="1" applyAlignment="1" applyProtection="1">
      <alignment horizontal="center" vertical="center"/>
      <protection hidden="1"/>
    </xf>
    <xf numFmtId="0" fontId="2" fillId="6" borderId="6" xfId="0" applyFont="1" applyFill="1" applyBorder="1" applyAlignment="1" applyProtection="1">
      <alignment horizontal="center" vertical="center"/>
      <protection hidden="1"/>
    </xf>
    <xf numFmtId="0" fontId="2" fillId="6" borderId="9" xfId="0" applyFont="1" applyFill="1" applyBorder="1" applyAlignment="1" applyProtection="1">
      <alignment horizontal="center" vertical="center"/>
      <protection hidden="1"/>
    </xf>
    <xf numFmtId="0" fontId="2" fillId="6" borderId="10" xfId="0" applyFont="1" applyFill="1" applyBorder="1" applyAlignment="1" applyProtection="1">
      <alignment horizontal="center" vertical="center" wrapText="1" shrinkToFit="1"/>
      <protection hidden="1"/>
    </xf>
    <xf numFmtId="180" fontId="17" fillId="2" borderId="1" xfId="0" applyNumberFormat="1" applyFont="1" applyFill="1" applyBorder="1" applyAlignment="1" applyProtection="1">
      <alignment horizontal="center" vertical="center" shrinkToFit="1"/>
      <protection locked="0" hidden="1"/>
    </xf>
    <xf numFmtId="180" fontId="17" fillId="2" borderId="6" xfId="0" applyNumberFormat="1" applyFont="1" applyFill="1" applyBorder="1" applyAlignment="1" applyProtection="1">
      <alignment horizontal="center" vertical="center" shrinkToFit="1"/>
      <protection locked="0" hidden="1"/>
    </xf>
    <xf numFmtId="180" fontId="17" fillId="2" borderId="9" xfId="0" applyNumberFormat="1" applyFont="1" applyFill="1" applyBorder="1" applyAlignment="1" applyProtection="1">
      <alignment horizontal="center" vertical="center" shrinkToFit="1"/>
      <protection locked="0" hidden="1"/>
    </xf>
    <xf numFmtId="0" fontId="2" fillId="6" borderId="4" xfId="0" applyFont="1" applyFill="1" applyBorder="1" applyAlignment="1" applyProtection="1">
      <alignment horizontal="center" vertical="center" wrapText="1" shrinkToFit="1"/>
      <protection hidden="1"/>
    </xf>
    <xf numFmtId="0" fontId="18" fillId="6" borderId="2" xfId="0" applyFont="1" applyFill="1" applyBorder="1" applyAlignment="1" applyProtection="1">
      <alignment horizontal="left" vertical="center" wrapText="1"/>
      <protection locked="0" hidden="1"/>
    </xf>
    <xf numFmtId="0" fontId="2" fillId="6" borderId="2" xfId="0" applyFont="1" applyFill="1" applyBorder="1" applyAlignment="1" applyProtection="1">
      <alignment horizontal="center" vertical="center" wrapText="1"/>
      <protection hidden="1"/>
    </xf>
    <xf numFmtId="49" fontId="5" fillId="0" borderId="2" xfId="0" applyNumberFormat="1" applyFont="1" applyFill="1" applyBorder="1" applyAlignment="1" applyProtection="1">
      <alignment horizontal="center" vertical="center" shrinkToFit="1"/>
      <protection locked="0" hidden="1"/>
    </xf>
    <xf numFmtId="49" fontId="19" fillId="0" borderId="2" xfId="0" applyNumberFormat="1" applyFont="1" applyFill="1" applyBorder="1" applyAlignment="1" applyProtection="1">
      <alignment horizontal="center" vertical="center" shrinkToFit="1"/>
      <protection locked="0" hidden="1"/>
    </xf>
    <xf numFmtId="0" fontId="0" fillId="0" borderId="2" xfId="0" applyBorder="1" applyAlignment="1" applyProtection="1">
      <alignment horizontal="center" vertical="center" shrinkToFit="1"/>
      <protection locked="0" hidden="1"/>
    </xf>
    <xf numFmtId="49" fontId="19" fillId="6" borderId="1" xfId="0" applyNumberFormat="1" applyFont="1" applyFill="1" applyBorder="1" applyAlignment="1" applyProtection="1">
      <alignment horizontal="center" vertical="center" shrinkToFit="1"/>
      <protection hidden="1"/>
    </xf>
    <xf numFmtId="49" fontId="19" fillId="6" borderId="9" xfId="0" applyNumberFormat="1" applyFont="1" applyFill="1" applyBorder="1" applyAlignment="1" applyProtection="1">
      <alignment horizontal="center" vertical="center" shrinkToFit="1"/>
      <protection hidden="1"/>
    </xf>
    <xf numFmtId="0" fontId="2" fillId="6" borderId="1" xfId="0" applyFont="1" applyFill="1" applyBorder="1" applyAlignment="1" applyProtection="1">
      <alignment horizontal="center" vertical="center" shrinkToFit="1"/>
      <protection hidden="1"/>
    </xf>
    <xf numFmtId="0" fontId="2" fillId="6" borderId="9" xfId="0" applyFont="1" applyFill="1" applyBorder="1" applyAlignment="1" applyProtection="1">
      <alignment horizontal="center" vertical="center" shrinkToFit="1"/>
      <protection hidden="1"/>
    </xf>
    <xf numFmtId="0" fontId="2" fillId="6" borderId="6" xfId="0" applyFont="1" applyFill="1" applyBorder="1" applyAlignment="1" applyProtection="1">
      <alignment horizontal="center" vertical="center" shrinkToFit="1"/>
      <protection hidden="1"/>
    </xf>
    <xf numFmtId="0" fontId="2" fillId="6" borderId="6" xfId="0" applyFont="1" applyFill="1" applyBorder="1" applyAlignment="1" applyProtection="1">
      <alignment vertical="center" shrinkToFit="1"/>
      <protection hidden="1"/>
    </xf>
    <xf numFmtId="0" fontId="2" fillId="6" borderId="2" xfId="0" applyFont="1" applyFill="1" applyBorder="1" applyAlignment="1" applyProtection="1">
      <alignment vertical="center" shrinkToFit="1"/>
      <protection hidden="1"/>
    </xf>
    <xf numFmtId="49" fontId="19" fillId="0" borderId="1" xfId="0" applyNumberFormat="1" applyFont="1" applyFill="1" applyBorder="1" applyAlignment="1" applyProtection="1">
      <alignment horizontal="center" vertical="center" shrinkToFit="1"/>
      <protection locked="0" hidden="1"/>
    </xf>
    <xf numFmtId="49" fontId="19" fillId="0" borderId="9" xfId="0" applyNumberFormat="1" applyFont="1" applyFill="1" applyBorder="1" applyAlignment="1" applyProtection="1">
      <alignment horizontal="center" vertical="center" shrinkToFit="1"/>
      <protection locked="0" hidden="1"/>
    </xf>
    <xf numFmtId="49" fontId="19" fillId="0" borderId="6" xfId="0" applyNumberFormat="1" applyFont="1" applyFill="1" applyBorder="1" applyAlignment="1" applyProtection="1">
      <alignment horizontal="center" vertical="center" shrinkToFit="1"/>
      <protection locked="0" hidden="1"/>
    </xf>
    <xf numFmtId="49" fontId="19" fillId="0" borderId="6" xfId="0" applyNumberFormat="1" applyFont="1" applyFill="1" applyBorder="1" applyAlignment="1" applyProtection="1">
      <alignment vertical="center" shrinkToFit="1"/>
      <protection locked="0" hidden="1"/>
    </xf>
    <xf numFmtId="49" fontId="5" fillId="0" borderId="1" xfId="0" applyNumberFormat="1" applyFont="1" applyFill="1" applyBorder="1" applyAlignment="1" applyProtection="1">
      <alignment horizontal="center" vertical="center" shrinkToFit="1"/>
      <protection locked="0" hidden="1"/>
    </xf>
    <xf numFmtId="49" fontId="5" fillId="0" borderId="9" xfId="0" applyNumberFormat="1" applyFont="1" applyFill="1" applyBorder="1" applyAlignment="1" applyProtection="1">
      <alignment horizontal="center" vertical="center" shrinkToFit="1"/>
      <protection locked="0" hidden="1"/>
    </xf>
    <xf numFmtId="49" fontId="5" fillId="0" borderId="6" xfId="0" applyNumberFormat="1" applyFont="1" applyFill="1" applyBorder="1" applyAlignment="1" applyProtection="1">
      <alignment horizontal="center" vertical="center" shrinkToFit="1"/>
      <protection locked="0" hidden="1"/>
    </xf>
    <xf numFmtId="0" fontId="7" fillId="2" borderId="6" xfId="0" applyFont="1" applyFill="1" applyBorder="1" applyProtection="1">
      <alignment vertical="center"/>
      <protection locked="0" hidden="1"/>
    </xf>
    <xf numFmtId="0" fontId="7" fillId="5" borderId="0" xfId="0" applyFont="1" applyFill="1" applyBorder="1" applyProtection="1">
      <alignment vertical="center"/>
      <protection hidden="1"/>
    </xf>
    <xf numFmtId="0" fontId="7" fillId="2" borderId="11" xfId="0" applyFont="1" applyFill="1" applyBorder="1" applyProtection="1">
      <alignment vertical="center"/>
      <protection locked="0" hidden="1"/>
    </xf>
    <xf numFmtId="0" fontId="7" fillId="2" borderId="0" xfId="0" applyFont="1" applyFill="1" applyBorder="1" applyProtection="1">
      <alignment vertical="center"/>
      <protection locked="0" hidden="1"/>
    </xf>
    <xf numFmtId="0" fontId="7" fillId="2" borderId="12" xfId="0" applyFont="1" applyFill="1" applyBorder="1" applyProtection="1">
      <alignment vertical="center"/>
      <protection locked="0" hidden="1"/>
    </xf>
    <xf numFmtId="0" fontId="20" fillId="5" borderId="0" xfId="0" applyFont="1" applyFill="1" applyAlignment="1" applyProtection="1">
      <alignment horizontal="left" vertical="center"/>
      <protection hidden="1"/>
    </xf>
    <xf numFmtId="0" fontId="7" fillId="5" borderId="0" xfId="0" applyFont="1" applyFill="1" applyBorder="1" applyAlignment="1" applyProtection="1">
      <alignment vertical="center"/>
      <protection hidden="1"/>
    </xf>
    <xf numFmtId="178"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horizontal="center" vertical="center" shrinkToFit="1"/>
      <protection hidden="1"/>
    </xf>
    <xf numFmtId="57" fontId="2" fillId="2" borderId="0" xfId="0" applyNumberFormat="1" applyFont="1" applyFill="1" applyBorder="1" applyAlignment="1" applyProtection="1">
      <alignment horizontal="center" vertical="center" wrapText="1"/>
      <protection locked="0" hidden="1"/>
    </xf>
    <xf numFmtId="180" fontId="21" fillId="2" borderId="0" xfId="0" applyNumberFormat="1" applyFont="1" applyFill="1" applyBorder="1" applyAlignment="1" applyProtection="1">
      <alignment horizontal="center" vertical="center"/>
      <protection locked="0" hidden="1"/>
    </xf>
    <xf numFmtId="0" fontId="21" fillId="2" borderId="0" xfId="0" applyFont="1" applyFill="1" applyBorder="1" applyAlignment="1" applyProtection="1">
      <alignment horizontal="left" vertical="center"/>
      <protection locked="0" hidden="1"/>
    </xf>
    <xf numFmtId="182" fontId="17" fillId="2" borderId="2" xfId="0" applyNumberFormat="1" applyFont="1" applyFill="1" applyBorder="1" applyAlignment="1" applyProtection="1">
      <alignment horizontal="center" vertical="center" wrapText="1" shrinkToFit="1"/>
      <protection locked="0" hidden="1"/>
    </xf>
    <xf numFmtId="0" fontId="2" fillId="2" borderId="6" xfId="0" applyFont="1" applyFill="1" applyBorder="1" applyAlignment="1" applyProtection="1">
      <alignment horizontal="center" vertical="center" wrapText="1"/>
      <protection locked="0" hidden="1"/>
    </xf>
    <xf numFmtId="57" fontId="2" fillId="2" borderId="2" xfId="0" applyNumberFormat="1" applyFont="1" applyFill="1" applyBorder="1" applyAlignment="1" applyProtection="1">
      <alignment horizontal="center" vertical="center" wrapText="1"/>
      <protection locked="0" hidden="1"/>
    </xf>
    <xf numFmtId="0" fontId="7" fillId="7" borderId="2" xfId="0" applyFont="1" applyFill="1" applyBorder="1" applyAlignment="1" applyProtection="1">
      <alignment vertical="center" shrinkToFit="1"/>
      <protection locked="0" hidden="1"/>
    </xf>
    <xf numFmtId="0" fontId="2" fillId="6" borderId="6" xfId="0" applyFont="1" applyFill="1" applyBorder="1" applyAlignment="1" applyProtection="1">
      <alignment horizontal="left" vertical="center" shrinkToFit="1"/>
      <protection hidden="1"/>
    </xf>
    <xf numFmtId="0" fontId="7" fillId="7" borderId="2" xfId="0" applyFont="1" applyFill="1" applyBorder="1" applyAlignment="1" applyProtection="1">
      <alignment horizontal="center" vertical="center"/>
      <protection locked="0" hidden="1"/>
    </xf>
    <xf numFmtId="176" fontId="17" fillId="2" borderId="2" xfId="0" applyNumberFormat="1" applyFont="1" applyFill="1" applyBorder="1" applyAlignment="1" applyProtection="1">
      <alignment horizontal="center" vertical="center" wrapText="1" shrinkToFit="1"/>
      <protection locked="0" hidden="1"/>
    </xf>
    <xf numFmtId="0" fontId="2" fillId="6" borderId="1" xfId="0" applyFont="1" applyFill="1" applyBorder="1" applyAlignment="1" applyProtection="1">
      <alignment horizontal="right" vertical="center" shrinkToFit="1"/>
      <protection hidden="1"/>
    </xf>
    <xf numFmtId="0" fontId="7" fillId="0" borderId="2" xfId="0" applyFont="1" applyFill="1" applyBorder="1" applyAlignment="1" applyProtection="1">
      <alignment vertical="center" shrinkToFit="1"/>
      <protection locked="0" hidden="1"/>
    </xf>
    <xf numFmtId="180" fontId="16" fillId="2" borderId="1" xfId="0" applyNumberFormat="1" applyFont="1" applyFill="1" applyBorder="1" applyAlignment="1" applyProtection="1">
      <alignment horizontal="center" vertical="center" shrinkToFit="1"/>
      <protection locked="0" hidden="1"/>
    </xf>
    <xf numFmtId="180" fontId="16" fillId="2" borderId="6" xfId="0" applyNumberFormat="1" applyFont="1" applyFill="1" applyBorder="1" applyAlignment="1" applyProtection="1">
      <alignment horizontal="center" vertical="center" shrinkToFit="1"/>
      <protection locked="0" hidden="1"/>
    </xf>
    <xf numFmtId="0" fontId="7" fillId="0" borderId="2" xfId="0" applyFont="1" applyFill="1" applyBorder="1" applyAlignment="1" applyProtection="1">
      <alignment horizontal="center" vertical="center"/>
      <protection locked="0" hidden="1"/>
    </xf>
    <xf numFmtId="180" fontId="16" fillId="2" borderId="2" xfId="0" applyNumberFormat="1" applyFont="1" applyFill="1" applyBorder="1" applyAlignment="1" applyProtection="1">
      <alignment vertical="center" shrinkToFit="1"/>
      <protection locked="0" hidden="1"/>
    </xf>
    <xf numFmtId="180" fontId="19" fillId="0" borderId="2" xfId="0" applyNumberFormat="1" applyFont="1" applyBorder="1" applyAlignment="1" applyProtection="1">
      <alignment horizontal="center" vertical="center" shrinkToFit="1"/>
      <protection locked="0" hidden="1"/>
    </xf>
    <xf numFmtId="183" fontId="19" fillId="0" borderId="2" xfId="0" applyNumberFormat="1" applyFont="1" applyFill="1" applyBorder="1" applyAlignment="1" applyProtection="1">
      <alignment horizontal="center" vertical="center" shrinkToFit="1"/>
      <protection locked="0" hidden="1"/>
    </xf>
    <xf numFmtId="184" fontId="5" fillId="6" borderId="2" xfId="0" applyNumberFormat="1" applyFont="1" applyFill="1" applyBorder="1" applyAlignment="1" applyProtection="1">
      <alignment horizontal="center" vertical="center" shrinkToFit="1"/>
      <protection hidden="1"/>
    </xf>
    <xf numFmtId="185" fontId="7" fillId="2" borderId="2" xfId="0" applyNumberFormat="1" applyFont="1" applyFill="1" applyBorder="1" applyAlignment="1" applyProtection="1">
      <alignment horizontal="center" vertical="center"/>
      <protection locked="0" hidden="1"/>
    </xf>
    <xf numFmtId="49" fontId="19" fillId="6" borderId="6" xfId="0" applyNumberFormat="1" applyFont="1" applyFill="1" applyBorder="1" applyAlignment="1" applyProtection="1">
      <alignment horizontal="center" vertical="center" shrinkToFit="1"/>
      <protection hidden="1"/>
    </xf>
    <xf numFmtId="184" fontId="19" fillId="6" borderId="2" xfId="0" applyNumberFormat="1" applyFont="1" applyFill="1" applyBorder="1" applyAlignment="1" applyProtection="1">
      <alignment horizontal="center" vertical="center" shrinkToFit="1"/>
      <protection hidden="1"/>
    </xf>
    <xf numFmtId="0" fontId="3" fillId="6" borderId="2" xfId="0" applyFont="1" applyFill="1" applyBorder="1" applyAlignment="1" applyProtection="1">
      <alignment horizontal="center" vertical="center" wrapText="1" shrinkToFit="1"/>
      <protection hidden="1"/>
    </xf>
    <xf numFmtId="176" fontId="19" fillId="0" borderId="2" xfId="0" applyNumberFormat="1" applyFont="1" applyFill="1" applyBorder="1" applyAlignment="1" applyProtection="1">
      <alignment horizontal="center" vertical="center" shrinkToFit="1"/>
      <protection locked="0" hidden="1"/>
    </xf>
    <xf numFmtId="184" fontId="19" fillId="0" borderId="2" xfId="0" applyNumberFormat="1" applyFont="1" applyFill="1" applyBorder="1" applyAlignment="1" applyProtection="1">
      <alignment horizontal="center" vertical="center" shrinkToFit="1"/>
      <protection locked="0" hidden="1"/>
    </xf>
    <xf numFmtId="0" fontId="7" fillId="2" borderId="2" xfId="0" applyFont="1" applyFill="1" applyBorder="1" applyAlignment="1" applyProtection="1">
      <alignment horizontal="center" vertical="center" shrinkToFit="1"/>
      <protection locked="0" hidden="1"/>
    </xf>
    <xf numFmtId="177" fontId="5" fillId="6" borderId="2" xfId="0" applyNumberFormat="1" applyFont="1" applyFill="1" applyBorder="1" applyAlignment="1" applyProtection="1">
      <alignment horizontal="center" vertical="center" shrinkToFit="1"/>
      <protection hidden="1"/>
    </xf>
    <xf numFmtId="0" fontId="7" fillId="2" borderId="2" xfId="0" applyFont="1" applyFill="1" applyBorder="1" applyAlignment="1" applyProtection="1">
      <alignment vertical="center" shrinkToFit="1"/>
      <protection locked="0" hidden="1"/>
    </xf>
    <xf numFmtId="0" fontId="7" fillId="7" borderId="1" xfId="0" applyFont="1" applyFill="1" applyBorder="1" applyAlignment="1" applyProtection="1">
      <alignment horizontal="center" vertical="center" shrinkToFit="1"/>
      <protection locked="0" hidden="1"/>
    </xf>
    <xf numFmtId="0" fontId="7" fillId="7" borderId="6" xfId="0" applyFont="1" applyFill="1" applyBorder="1" applyAlignment="1" applyProtection="1">
      <alignment horizontal="center" vertical="center" shrinkToFit="1"/>
      <protection locked="0" hidden="1"/>
    </xf>
    <xf numFmtId="0" fontId="7" fillId="7" borderId="1" xfId="0" applyFont="1" applyFill="1" applyBorder="1" applyAlignment="1" applyProtection="1">
      <alignment horizontal="center" vertical="center"/>
      <protection locked="0" hidden="1"/>
    </xf>
    <xf numFmtId="0" fontId="7" fillId="7" borderId="6" xfId="0" applyFont="1" applyFill="1" applyBorder="1" applyAlignment="1" applyProtection="1">
      <alignment horizontal="center" vertical="center"/>
      <protection locked="0" hidden="1"/>
    </xf>
    <xf numFmtId="177" fontId="7" fillId="2" borderId="2" xfId="0" applyNumberFormat="1" applyFont="1" applyFill="1" applyBorder="1" applyAlignment="1" applyProtection="1">
      <alignment horizontal="center" vertical="center"/>
      <protection locked="0" hidden="1"/>
    </xf>
    <xf numFmtId="0" fontId="7" fillId="8" borderId="2" xfId="0" applyFont="1" applyFill="1" applyBorder="1" applyAlignment="1" applyProtection="1">
      <alignment horizontal="center" vertical="center"/>
      <protection locked="0" hidden="1"/>
    </xf>
    <xf numFmtId="0" fontId="7" fillId="0" borderId="2" xfId="0" applyFont="1" applyFill="1" applyBorder="1" applyAlignment="1" applyProtection="1">
      <alignment horizontal="center" vertical="center" shrinkToFit="1"/>
      <protection locked="0" hidden="1"/>
    </xf>
    <xf numFmtId="0" fontId="7" fillId="7" borderId="2" xfId="0" applyFont="1" applyFill="1" applyBorder="1" applyAlignment="1" applyProtection="1">
      <alignment horizontal="center" vertical="center" shrinkToFit="1"/>
      <protection locked="0" hidden="1"/>
    </xf>
    <xf numFmtId="177" fontId="7" fillId="0" borderId="2" xfId="0" applyNumberFormat="1" applyFont="1" applyFill="1" applyBorder="1" applyAlignment="1" applyProtection="1">
      <alignment horizontal="center" vertical="center"/>
      <protection locked="0" hidden="1"/>
    </xf>
    <xf numFmtId="0" fontId="7" fillId="0" borderId="1" xfId="0" applyFont="1" applyFill="1" applyBorder="1" applyAlignment="1" applyProtection="1">
      <alignment horizontal="center" vertical="center"/>
      <protection locked="0" hidden="1"/>
    </xf>
    <xf numFmtId="0" fontId="7" fillId="0" borderId="6" xfId="0" applyFont="1" applyFill="1" applyBorder="1" applyAlignment="1" applyProtection="1">
      <alignment horizontal="center" vertical="center"/>
      <protection locked="0" hidden="1"/>
    </xf>
    <xf numFmtId="0" fontId="7" fillId="0" borderId="2" xfId="0" applyFont="1" applyFill="1" applyBorder="1" applyAlignment="1" applyProtection="1">
      <alignment vertical="center"/>
      <protection locked="0" hidden="1"/>
    </xf>
    <xf numFmtId="0" fontId="7" fillId="0" borderId="1" xfId="0" applyFont="1" applyFill="1" applyBorder="1" applyAlignment="1" applyProtection="1">
      <alignment horizontal="center" vertical="center" shrinkToFit="1"/>
      <protection locked="0" hidden="1"/>
    </xf>
    <xf numFmtId="0" fontId="7" fillId="0" borderId="6" xfId="0" applyFont="1" applyFill="1" applyBorder="1" applyAlignment="1" applyProtection="1">
      <alignment horizontal="center" vertical="center" shrinkToFit="1"/>
      <protection locked="0" hidden="1"/>
    </xf>
    <xf numFmtId="177" fontId="7" fillId="7" borderId="2" xfId="0" applyNumberFormat="1" applyFont="1" applyFill="1" applyBorder="1" applyAlignment="1" applyProtection="1">
      <alignment horizontal="center" vertical="center"/>
      <protection locked="0" hidden="1"/>
    </xf>
    <xf numFmtId="0" fontId="0" fillId="3" borderId="0" xfId="0" applyFill="1" applyBorder="1" applyProtection="1">
      <alignment vertical="center"/>
      <protection hidden="1"/>
    </xf>
    <xf numFmtId="180" fontId="5" fillId="0" borderId="2" xfId="0" applyNumberFormat="1" applyFont="1" applyBorder="1" applyAlignment="1" applyProtection="1">
      <alignment horizontal="center" vertical="center" shrinkToFit="1"/>
      <protection locked="0" hidden="1"/>
    </xf>
    <xf numFmtId="49" fontId="5" fillId="0" borderId="2" xfId="0" applyNumberFormat="1" applyFont="1" applyFill="1" applyBorder="1" applyAlignment="1" applyProtection="1">
      <alignment vertical="center" shrinkToFit="1"/>
      <protection locked="0" hidden="1"/>
    </xf>
    <xf numFmtId="0" fontId="18" fillId="6" borderId="2" xfId="0" applyFont="1" applyFill="1" applyBorder="1" applyAlignment="1" applyProtection="1">
      <alignment horizontal="left" vertical="center" wrapText="1"/>
      <protection hidden="1"/>
    </xf>
    <xf numFmtId="49" fontId="19" fillId="0" borderId="2" xfId="0" applyNumberFormat="1" applyFont="1" applyFill="1" applyBorder="1" applyAlignment="1" applyProtection="1">
      <alignment vertical="center" shrinkToFit="1"/>
      <protection locked="0" hidden="1"/>
    </xf>
    <xf numFmtId="0" fontId="22" fillId="6" borderId="3"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shrinkToFit="1"/>
      <protection hidden="1"/>
    </xf>
    <xf numFmtId="177" fontId="0" fillId="6" borderId="9" xfId="0" applyNumberFormat="1" applyFont="1" applyFill="1" applyBorder="1" applyAlignment="1" applyProtection="1">
      <alignment horizontal="center" vertical="center" shrinkToFit="1"/>
      <protection hidden="1"/>
    </xf>
    <xf numFmtId="177" fontId="0" fillId="6" borderId="6" xfId="0" applyNumberFormat="1" applyFont="1" applyFill="1" applyBorder="1" applyAlignment="1" applyProtection="1">
      <alignment horizontal="center" vertical="center" shrinkToFit="1"/>
      <protection hidden="1"/>
    </xf>
    <xf numFmtId="177" fontId="0" fillId="6" borderId="1" xfId="0" applyNumberFormat="1" applyFont="1" applyFill="1" applyBorder="1" applyAlignment="1" applyProtection="1">
      <alignment horizontal="center" vertical="center" wrapText="1" shrinkToFit="1"/>
      <protection hidden="1"/>
    </xf>
    <xf numFmtId="177" fontId="0" fillId="6" borderId="6" xfId="0" applyNumberFormat="1" applyFont="1" applyFill="1" applyBorder="1" applyAlignment="1" applyProtection="1">
      <alignment horizontal="center" vertical="center" wrapText="1" shrinkToFit="1"/>
      <protection hidden="1"/>
    </xf>
    <xf numFmtId="177" fontId="0" fillId="6" borderId="2" xfId="0" applyNumberFormat="1" applyFont="1" applyFill="1" applyBorder="1" applyAlignment="1" applyProtection="1">
      <alignment horizontal="center" vertical="center" shrinkToFit="1"/>
      <protection hidden="1"/>
    </xf>
    <xf numFmtId="0" fontId="22" fillId="6" borderId="4"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protection hidden="1"/>
    </xf>
    <xf numFmtId="177" fontId="0" fillId="6" borderId="9" xfId="0" applyNumberFormat="1" applyFont="1" applyFill="1" applyBorder="1" applyAlignment="1" applyProtection="1">
      <alignment horizontal="center" vertical="center"/>
      <protection hidden="1"/>
    </xf>
    <xf numFmtId="177" fontId="0" fillId="6" borderId="6" xfId="0" applyNumberFormat="1" applyFont="1" applyFill="1" applyBorder="1" applyAlignment="1" applyProtection="1">
      <alignment horizontal="center" vertical="center"/>
      <protection hidden="1"/>
    </xf>
    <xf numFmtId="177" fontId="0" fillId="6" borderId="2" xfId="0" applyNumberFormat="1" applyFont="1" applyFill="1" applyBorder="1" applyAlignment="1" applyProtection="1">
      <alignment horizontal="center" vertical="center"/>
      <protection hidden="1"/>
    </xf>
    <xf numFmtId="0" fontId="22" fillId="6" borderId="3" xfId="0" applyFont="1" applyFill="1" applyBorder="1" applyAlignment="1" applyProtection="1">
      <alignment horizontal="center" vertical="center" wrapText="1" shrinkToFit="1"/>
      <protection hidden="1"/>
    </xf>
    <xf numFmtId="0" fontId="23" fillId="6" borderId="1" xfId="0" applyFont="1" applyFill="1" applyBorder="1" applyAlignment="1" applyProtection="1">
      <alignment horizontal="center" vertical="center" wrapText="1"/>
      <protection hidden="1"/>
    </xf>
    <xf numFmtId="0" fontId="23" fillId="6" borderId="9" xfId="0" applyFont="1" applyFill="1" applyBorder="1" applyAlignment="1" applyProtection="1">
      <alignment horizontal="center" vertical="center" wrapText="1"/>
      <protection hidden="1"/>
    </xf>
    <xf numFmtId="0" fontId="23" fillId="6" borderId="6" xfId="0" applyFont="1" applyFill="1" applyBorder="1" applyAlignment="1" applyProtection="1">
      <alignment vertical="center" wrapText="1"/>
      <protection hidden="1"/>
    </xf>
    <xf numFmtId="0" fontId="23" fillId="6" borderId="6" xfId="0" applyFont="1" applyFill="1" applyBorder="1" applyAlignment="1" applyProtection="1">
      <alignment horizontal="center" vertical="center" wrapText="1"/>
      <protection hidden="1"/>
    </xf>
    <xf numFmtId="0" fontId="22" fillId="6" borderId="10" xfId="0" applyFont="1" applyFill="1" applyBorder="1" applyAlignment="1" applyProtection="1">
      <alignment horizontal="center" vertical="center" wrapText="1" shrinkToFit="1"/>
      <protection hidden="1"/>
    </xf>
    <xf numFmtId="177" fontId="23" fillId="6" borderId="1" xfId="0" applyNumberFormat="1" applyFont="1" applyFill="1" applyBorder="1" applyAlignment="1" applyProtection="1">
      <alignment horizontal="center" vertical="center" wrapText="1"/>
      <protection hidden="1"/>
    </xf>
    <xf numFmtId="177" fontId="23" fillId="6" borderId="9" xfId="0" applyNumberFormat="1" applyFont="1" applyFill="1" applyBorder="1" applyAlignment="1" applyProtection="1">
      <alignment horizontal="center" vertical="center" wrapText="1"/>
      <protection hidden="1"/>
    </xf>
    <xf numFmtId="177" fontId="23" fillId="6" borderId="6" xfId="0" applyNumberFormat="1" applyFont="1" applyFill="1" applyBorder="1" applyAlignment="1" applyProtection="1">
      <alignment horizontal="center" vertical="center" wrapText="1"/>
      <protection hidden="1"/>
    </xf>
    <xf numFmtId="0" fontId="23" fillId="6" borderId="2" xfId="0" applyFont="1" applyFill="1" applyBorder="1" applyAlignment="1" applyProtection="1">
      <alignment horizontal="center" vertical="center" wrapText="1"/>
      <protection hidden="1"/>
    </xf>
    <xf numFmtId="0" fontId="22" fillId="6" borderId="2" xfId="0" applyFont="1" applyFill="1" applyBorder="1" applyAlignment="1" applyProtection="1">
      <alignment horizontal="center" vertical="center" wrapText="1" shrinkToFit="1"/>
      <protection hidden="1"/>
    </xf>
    <xf numFmtId="177" fontId="22" fillId="6" borderId="1" xfId="0" applyNumberFormat="1" applyFont="1" applyFill="1" applyBorder="1" applyAlignment="1" applyProtection="1">
      <alignment horizontal="center" vertical="center" wrapText="1" shrinkToFit="1"/>
      <protection hidden="1"/>
    </xf>
    <xf numFmtId="177" fontId="22" fillId="6" borderId="6" xfId="0" applyNumberFormat="1" applyFont="1" applyFill="1" applyBorder="1" applyAlignment="1" applyProtection="1">
      <alignment horizontal="center" vertical="center" shrinkToFit="1"/>
      <protection hidden="1"/>
    </xf>
    <xf numFmtId="0" fontId="23" fillId="6" borderId="1" xfId="0" applyFont="1" applyFill="1" applyBorder="1" applyAlignment="1" applyProtection="1">
      <alignment horizontal="center" vertical="center" wrapText="1" shrinkToFit="1"/>
      <protection hidden="1"/>
    </xf>
    <xf numFmtId="0" fontId="23" fillId="6" borderId="6" xfId="0" applyFont="1" applyFill="1" applyBorder="1" applyAlignment="1" applyProtection="1">
      <alignment horizontal="center" vertical="center" wrapText="1" shrinkToFit="1"/>
      <protection hidden="1"/>
    </xf>
    <xf numFmtId="177" fontId="22" fillId="6" borderId="1" xfId="0" applyNumberFormat="1" applyFont="1" applyFill="1" applyBorder="1" applyAlignment="1" applyProtection="1">
      <alignment horizontal="center" vertical="center" shrinkToFit="1"/>
      <protection hidden="1"/>
    </xf>
    <xf numFmtId="177" fontId="23" fillId="6" borderId="1" xfId="0" applyNumberFormat="1" applyFont="1" applyFill="1" applyBorder="1" applyAlignment="1" applyProtection="1">
      <alignment horizontal="center" vertical="center" shrinkToFit="1"/>
      <protection hidden="1"/>
    </xf>
    <xf numFmtId="177" fontId="23" fillId="6" borderId="6" xfId="0" applyNumberFormat="1" applyFont="1" applyFill="1" applyBorder="1" applyAlignment="1" applyProtection="1">
      <alignment horizontal="center" vertical="center" shrinkToFit="1"/>
      <protection hidden="1"/>
    </xf>
    <xf numFmtId="0" fontId="18" fillId="6" borderId="1" xfId="0" applyFont="1" applyFill="1" applyBorder="1" applyAlignment="1" applyProtection="1">
      <alignment horizontal="center" vertical="center"/>
      <protection hidden="1"/>
    </xf>
    <xf numFmtId="0" fontId="18" fillId="6" borderId="9" xfId="0" applyFont="1" applyFill="1" applyBorder="1" applyAlignment="1" applyProtection="1">
      <alignment horizontal="center" vertical="center"/>
      <protection hidden="1"/>
    </xf>
    <xf numFmtId="0" fontId="18" fillId="6" borderId="6" xfId="0" applyFont="1" applyFill="1" applyBorder="1" applyAlignment="1" applyProtection="1">
      <alignment horizontal="center" vertical="center"/>
      <protection hidden="1"/>
    </xf>
    <xf numFmtId="0" fontId="24" fillId="6" borderId="2" xfId="0" applyFont="1" applyFill="1" applyBorder="1" applyAlignment="1" applyProtection="1">
      <alignment horizontal="left" vertical="center" wrapText="1"/>
      <protection hidden="1"/>
    </xf>
    <xf numFmtId="186" fontId="19" fillId="6" borderId="2" xfId="0" applyNumberFormat="1" applyFont="1" applyFill="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locked="0" hidden="1"/>
    </xf>
    <xf numFmtId="177" fontId="7" fillId="8" borderId="2" xfId="0" applyNumberFormat="1" applyFont="1" applyFill="1" applyBorder="1" applyAlignment="1" applyProtection="1">
      <alignment horizontal="center" vertical="center"/>
      <protection locked="0" hidden="1"/>
    </xf>
    <xf numFmtId="183" fontId="5" fillId="0" borderId="2" xfId="0" applyNumberFormat="1" applyFont="1" applyFill="1" applyBorder="1" applyAlignment="1" applyProtection="1">
      <alignment horizontal="center" vertical="center" shrinkToFit="1"/>
      <protection locked="0" hidden="1"/>
    </xf>
    <xf numFmtId="183" fontId="19" fillId="0" borderId="2" xfId="0" applyNumberFormat="1" applyFont="1" applyBorder="1" applyAlignment="1" applyProtection="1">
      <alignment horizontal="center" vertical="center" shrinkToFit="1"/>
      <protection locked="0" hidden="1"/>
    </xf>
    <xf numFmtId="184" fontId="25" fillId="6" borderId="1" xfId="0" applyNumberFormat="1" applyFont="1" applyFill="1" applyBorder="1" applyAlignment="1" applyProtection="1">
      <alignment horizontal="center" vertical="center"/>
      <protection hidden="1"/>
    </xf>
    <xf numFmtId="184" fontId="25" fillId="6" borderId="9" xfId="0" applyNumberFormat="1" applyFont="1" applyFill="1" applyBorder="1" applyAlignment="1" applyProtection="1">
      <alignment horizontal="center" vertical="center"/>
      <protection hidden="1"/>
    </xf>
    <xf numFmtId="184" fontId="25" fillId="6" borderId="6" xfId="0" applyNumberFormat="1" applyFont="1" applyFill="1" applyBorder="1" applyAlignment="1" applyProtection="1">
      <alignment horizontal="center" vertical="center"/>
      <protection hidden="1"/>
    </xf>
    <xf numFmtId="184" fontId="21" fillId="6" borderId="1" xfId="0" applyNumberFormat="1" applyFont="1" applyFill="1" applyBorder="1" applyAlignment="1" applyProtection="1">
      <alignment horizontal="center" vertical="center"/>
      <protection hidden="1"/>
    </xf>
    <xf numFmtId="184" fontId="21" fillId="6" borderId="6" xfId="0" applyNumberFormat="1" applyFont="1" applyFill="1" applyBorder="1" applyAlignment="1" applyProtection="1">
      <alignment horizontal="center" vertical="center"/>
      <protection hidden="1"/>
    </xf>
    <xf numFmtId="183" fontId="22" fillId="6" borderId="1" xfId="0" applyNumberFormat="1" applyFont="1" applyFill="1" applyBorder="1" applyAlignment="1" applyProtection="1">
      <alignment horizontal="center" vertical="center" wrapText="1"/>
      <protection hidden="1"/>
    </xf>
    <xf numFmtId="183" fontId="22" fillId="6" borderId="6" xfId="0" applyNumberFormat="1" applyFont="1" applyFill="1" applyBorder="1" applyAlignment="1" applyProtection="1">
      <alignment horizontal="center" vertical="center"/>
      <protection hidden="1"/>
    </xf>
    <xf numFmtId="177" fontId="21" fillId="6" borderId="2" xfId="0" applyNumberFormat="1" applyFont="1" applyFill="1" applyBorder="1" applyAlignment="1" applyProtection="1">
      <alignment horizontal="center" vertical="center"/>
      <protection hidden="1"/>
    </xf>
    <xf numFmtId="0" fontId="22" fillId="6" borderId="1" xfId="0" applyFont="1" applyFill="1" applyBorder="1" applyAlignment="1" applyProtection="1">
      <alignment horizontal="center" vertical="center" wrapText="1"/>
      <protection hidden="1"/>
    </xf>
    <xf numFmtId="0" fontId="22" fillId="6" borderId="6" xfId="0" applyFont="1" applyFill="1" applyBorder="1" applyAlignment="1" applyProtection="1">
      <alignment horizontal="center" vertical="center" wrapText="1"/>
      <protection hidden="1"/>
    </xf>
    <xf numFmtId="177" fontId="22" fillId="6" borderId="1" xfId="0" applyNumberFormat="1" applyFont="1" applyFill="1" applyBorder="1" applyAlignment="1" applyProtection="1">
      <alignment horizontal="center" vertical="center" wrapText="1"/>
      <protection hidden="1"/>
    </xf>
    <xf numFmtId="177" fontId="22" fillId="6" borderId="6" xfId="0" applyNumberFormat="1" applyFont="1" applyFill="1" applyBorder="1" applyAlignment="1" applyProtection="1">
      <alignment horizontal="center" vertical="center" wrapText="1"/>
      <protection hidden="1"/>
    </xf>
    <xf numFmtId="183" fontId="22" fillId="6" borderId="2" xfId="0" applyNumberFormat="1" applyFont="1" applyFill="1" applyBorder="1" applyAlignment="1" applyProtection="1">
      <alignment horizontal="center" vertical="center" wrapText="1"/>
      <protection hidden="1"/>
    </xf>
    <xf numFmtId="184" fontId="22" fillId="6" borderId="7" xfId="0" applyNumberFormat="1" applyFont="1" applyFill="1" applyBorder="1" applyAlignment="1" applyProtection="1">
      <alignment horizontal="center" vertical="center" wrapText="1"/>
      <protection hidden="1"/>
    </xf>
    <xf numFmtId="184" fontId="22" fillId="6" borderId="12" xfId="0" applyNumberFormat="1" applyFont="1" applyFill="1" applyBorder="1" applyAlignment="1" applyProtection="1">
      <alignment horizontal="center" vertical="center" wrapText="1"/>
      <protection hidden="1"/>
    </xf>
    <xf numFmtId="177" fontId="23" fillId="6" borderId="1" xfId="0" applyNumberFormat="1" applyFont="1" applyFill="1" applyBorder="1" applyAlignment="1" applyProtection="1">
      <alignment horizontal="center" vertical="center" wrapText="1" shrinkToFit="1"/>
      <protection hidden="1"/>
    </xf>
    <xf numFmtId="177" fontId="23" fillId="6" borderId="6" xfId="0" applyNumberFormat="1" applyFont="1" applyFill="1" applyBorder="1" applyAlignment="1" applyProtection="1">
      <alignment horizontal="center" vertical="center" wrapText="1" shrinkToFit="1"/>
      <protection hidden="1"/>
    </xf>
    <xf numFmtId="177" fontId="23" fillId="6" borderId="9" xfId="0" applyNumberFormat="1" applyFont="1" applyFill="1" applyBorder="1" applyAlignment="1" applyProtection="1">
      <alignment horizontal="center" vertical="center" wrapText="1" shrinkToFit="1"/>
      <protection hidden="1"/>
    </xf>
    <xf numFmtId="177" fontId="23" fillId="6" borderId="9" xfId="0" applyNumberFormat="1" applyFont="1" applyFill="1" applyBorder="1" applyAlignment="1" applyProtection="1">
      <alignment horizontal="center" vertical="center" shrinkToFit="1"/>
      <protection hidden="1"/>
    </xf>
    <xf numFmtId="184" fontId="13" fillId="6" borderId="2" xfId="0" applyNumberFormat="1" applyFont="1" applyFill="1" applyBorder="1" applyAlignment="1" applyProtection="1">
      <alignment horizontal="center" vertical="center"/>
      <protection hidden="1"/>
    </xf>
    <xf numFmtId="0" fontId="7" fillId="2" borderId="2" xfId="0" applyFont="1" applyFill="1" applyBorder="1" applyAlignment="1" applyProtection="1">
      <alignment vertical="center" wrapText="1" shrinkToFit="1"/>
      <protection locked="0" hidden="1"/>
    </xf>
    <xf numFmtId="0" fontId="7" fillId="2" borderId="1" xfId="0" applyFont="1" applyFill="1" applyBorder="1" applyAlignment="1" applyProtection="1">
      <alignment horizontal="center" vertical="center" shrinkToFit="1"/>
      <protection locked="0" hidden="1"/>
    </xf>
    <xf numFmtId="0" fontId="7" fillId="2" borderId="6" xfId="0" applyFont="1" applyFill="1" applyBorder="1" applyAlignment="1" applyProtection="1">
      <alignment horizontal="center" vertical="center" shrinkToFit="1"/>
      <protection locked="0" hidden="1"/>
    </xf>
    <xf numFmtId="0" fontId="7" fillId="2" borderId="6" xfId="0" applyFont="1" applyFill="1" applyBorder="1" applyAlignment="1" applyProtection="1">
      <alignment vertical="center" shrinkToFit="1"/>
      <protection locked="0" hidden="1"/>
    </xf>
    <xf numFmtId="0" fontId="7" fillId="2" borderId="1" xfId="0" applyFont="1" applyFill="1" applyBorder="1" applyAlignment="1" applyProtection="1">
      <alignment horizontal="center" vertical="center"/>
      <protection locked="0" hidden="1"/>
    </xf>
    <xf numFmtId="0" fontId="7" fillId="2" borderId="6" xfId="0" applyFont="1" applyFill="1" applyBorder="1" applyAlignment="1" applyProtection="1">
      <alignment horizontal="center" vertical="center"/>
      <protection locked="0" hidden="1"/>
    </xf>
    <xf numFmtId="0" fontId="7" fillId="0" borderId="2" xfId="0" applyFont="1" applyFill="1" applyBorder="1" applyProtection="1">
      <alignment vertical="center"/>
      <protection locked="0" hidden="1"/>
    </xf>
    <xf numFmtId="177" fontId="7" fillId="2" borderId="1" xfId="0" applyNumberFormat="1" applyFont="1" applyFill="1" applyBorder="1" applyAlignment="1" applyProtection="1">
      <alignment horizontal="center" vertical="center"/>
      <protection locked="0" hidden="1"/>
    </xf>
    <xf numFmtId="0" fontId="0" fillId="0" borderId="6" xfId="0" applyFill="1" applyBorder="1" applyProtection="1">
      <alignment vertical="center"/>
      <protection hidden="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李格非" xfId="49"/>
    <cellStyle name="常规_中南财经政法大学专业技术岗位晋升聘用申报表" xfId="50"/>
    <cellStyle name="常规 2" xfId="51"/>
  </cellStyles>
  <tableStyles count="0" defaultTableStyle="TableStyleMedium9" defaultPivotStyle="PivotStyleLight16"/>
  <colors>
    <mruColors>
      <color rgb="00CC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T151"/>
  <sheetViews>
    <sheetView tabSelected="1" workbookViewId="0">
      <selection activeCell="G9" sqref="G9:H9"/>
    </sheetView>
  </sheetViews>
  <sheetFormatPr defaultColWidth="9" defaultRowHeight="14.25"/>
  <cols>
    <col min="1" max="1" width="11.125" style="29" customWidth="1"/>
    <col min="2" max="2" width="14.375" style="30" customWidth="1"/>
    <col min="3" max="3" width="7.25" style="31" customWidth="1"/>
    <col min="4" max="4" width="6.75" style="31" customWidth="1"/>
    <col min="5" max="5" width="12.125" style="31" customWidth="1"/>
    <col min="6" max="6" width="5.5" style="31" customWidth="1"/>
    <col min="7" max="7" width="11.5" style="31" customWidth="1"/>
    <col min="8" max="8" width="7.75" style="31" customWidth="1"/>
    <col min="9" max="9" width="8" style="31" customWidth="1"/>
    <col min="10" max="10" width="9.5" style="31" customWidth="1"/>
    <col min="11" max="11" width="8.75" style="31" customWidth="1"/>
    <col min="12" max="12" width="7" style="31" customWidth="1"/>
    <col min="13" max="13" width="8.375" style="31" customWidth="1"/>
    <col min="14" max="14" width="10.125" style="31" customWidth="1"/>
    <col min="15" max="15" width="10.25" style="32" customWidth="1"/>
    <col min="16" max="16" width="16" style="32" hidden="1" customWidth="1"/>
    <col min="17" max="17" width="13.375" style="32" hidden="1" customWidth="1"/>
    <col min="18" max="18" width="13.375" style="33" hidden="1" customWidth="1"/>
    <col min="19" max="19" width="11.125" style="32" hidden="1" customWidth="1"/>
    <col min="20" max="20" width="13.125" style="32" hidden="1" customWidth="1"/>
    <col min="21" max="21" width="11.375" style="32" hidden="1" customWidth="1"/>
    <col min="22" max="22" width="14.125" style="32" hidden="1" customWidth="1"/>
    <col min="23" max="23" width="14.375" style="32" hidden="1" customWidth="1"/>
    <col min="24" max="26" width="12" style="32" hidden="1" customWidth="1"/>
    <col min="27" max="27" width="13.125" style="32" hidden="1" customWidth="1"/>
    <col min="28" max="28" width="14.5" style="32" hidden="1" customWidth="1"/>
    <col min="29" max="29" width="18.125" style="32" hidden="1" customWidth="1"/>
    <col min="30" max="30" width="17.75" style="32" hidden="1" customWidth="1"/>
    <col min="31" max="31" width="16" style="32" hidden="1" customWidth="1"/>
    <col min="32" max="32" width="14.875" style="32" hidden="1" customWidth="1"/>
    <col min="33" max="33" width="9" style="32" hidden="1" customWidth="1"/>
    <col min="34" max="35" width="11.875" style="32" hidden="1" customWidth="1"/>
    <col min="36" max="36" width="11.875" style="34" hidden="1" customWidth="1"/>
    <col min="37" max="37" width="9" style="35" customWidth="1"/>
    <col min="38" max="40" width="9" style="36" customWidth="1"/>
    <col min="41" max="60" width="9" style="36"/>
    <col min="61" max="71" width="9" style="29"/>
    <col min="72" max="72" width="9" style="30"/>
    <col min="73" max="16384" width="9" style="31"/>
  </cols>
  <sheetData>
    <row r="1" spans="1:60">
      <c r="A1" s="37"/>
      <c r="B1" s="38" t="s">
        <v>0</v>
      </c>
      <c r="C1" s="38" t="s">
        <v>1</v>
      </c>
      <c r="D1" s="39"/>
      <c r="E1" s="39"/>
      <c r="F1" s="39"/>
      <c r="G1" s="39"/>
      <c r="H1" s="39"/>
      <c r="I1" s="39"/>
      <c r="J1" s="39"/>
      <c r="K1" s="39"/>
      <c r="L1" s="39"/>
      <c r="M1" s="39"/>
      <c r="N1" s="39"/>
      <c r="O1" s="39"/>
      <c r="P1" s="108"/>
      <c r="AK1" s="161"/>
      <c r="AL1" s="161"/>
      <c r="AM1" s="161"/>
      <c r="AN1" s="161"/>
      <c r="AO1" s="161"/>
      <c r="AP1" s="161"/>
      <c r="AQ1" s="161"/>
      <c r="AR1" s="161"/>
      <c r="AS1" s="161"/>
      <c r="AT1" s="161"/>
      <c r="AU1" s="161"/>
      <c r="AV1" s="161"/>
      <c r="AW1" s="161"/>
      <c r="AX1" s="161"/>
      <c r="AY1" s="161"/>
      <c r="AZ1" s="161"/>
      <c r="BA1" s="161"/>
      <c r="BB1" s="161"/>
      <c r="BC1" s="161"/>
      <c r="BD1" s="161"/>
      <c r="BE1" s="161"/>
      <c r="BF1" s="161"/>
      <c r="BG1" s="161"/>
      <c r="BH1" s="161"/>
    </row>
    <row r="2" spans="1:60">
      <c r="A2" s="37"/>
      <c r="B2" s="38"/>
      <c r="C2" s="39" t="s">
        <v>2</v>
      </c>
      <c r="D2" s="39"/>
      <c r="E2" s="39"/>
      <c r="F2" s="39"/>
      <c r="G2" s="39"/>
      <c r="H2" s="39"/>
      <c r="I2" s="39"/>
      <c r="J2" s="39"/>
      <c r="K2" s="39"/>
      <c r="L2" s="39"/>
      <c r="M2" s="39"/>
      <c r="N2" s="39"/>
      <c r="O2" s="39"/>
      <c r="P2" s="108"/>
      <c r="AK2" s="161"/>
      <c r="AL2" s="161"/>
      <c r="AM2" s="161"/>
      <c r="AN2" s="161"/>
      <c r="AO2" s="161"/>
      <c r="AP2" s="161"/>
      <c r="AQ2" s="161"/>
      <c r="AR2" s="161"/>
      <c r="AS2" s="161"/>
      <c r="AT2" s="161"/>
      <c r="AU2" s="161"/>
      <c r="AV2" s="161"/>
      <c r="AW2" s="161"/>
      <c r="AX2" s="161"/>
      <c r="AY2" s="161"/>
      <c r="AZ2" s="161"/>
      <c r="BA2" s="161"/>
      <c r="BB2" s="161"/>
      <c r="BC2" s="161"/>
      <c r="BD2" s="161"/>
      <c r="BE2" s="161"/>
      <c r="BF2" s="161"/>
      <c r="BG2" s="161"/>
      <c r="BH2" s="161"/>
    </row>
    <row r="3" spans="1:60">
      <c r="A3" s="37"/>
      <c r="B3" s="38"/>
      <c r="C3" s="39" t="s">
        <v>3</v>
      </c>
      <c r="D3" s="39"/>
      <c r="E3" s="39"/>
      <c r="F3" s="39"/>
      <c r="G3" s="39"/>
      <c r="H3" s="39"/>
      <c r="I3" s="39"/>
      <c r="J3" s="39"/>
      <c r="K3" s="39"/>
      <c r="L3" s="39"/>
      <c r="M3" s="39"/>
      <c r="N3" s="39"/>
      <c r="O3" s="39"/>
      <c r="P3" s="108"/>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row>
    <row r="4" spans="1:60">
      <c r="A4" s="37"/>
      <c r="B4" s="38"/>
      <c r="C4" s="39" t="s">
        <v>4</v>
      </c>
      <c r="D4" s="39"/>
      <c r="E4" s="39"/>
      <c r="F4" s="39"/>
      <c r="G4" s="39"/>
      <c r="H4" s="39"/>
      <c r="I4" s="39"/>
      <c r="J4" s="39"/>
      <c r="K4" s="39"/>
      <c r="L4" s="39"/>
      <c r="M4" s="39"/>
      <c r="N4" s="39"/>
      <c r="O4" s="39"/>
      <c r="P4" s="108"/>
      <c r="AK4" s="161"/>
      <c r="AL4" s="161"/>
      <c r="AM4" s="161"/>
      <c r="AN4" s="161"/>
      <c r="AO4" s="161"/>
      <c r="AP4" s="161"/>
      <c r="AQ4" s="161"/>
      <c r="AR4" s="161"/>
      <c r="AS4" s="161"/>
      <c r="AT4" s="161"/>
      <c r="AU4" s="161"/>
      <c r="AV4" s="161"/>
      <c r="AW4" s="161"/>
      <c r="AX4" s="161"/>
      <c r="AY4" s="161"/>
      <c r="AZ4" s="161"/>
      <c r="BA4" s="161"/>
      <c r="BB4" s="161"/>
      <c r="BC4" s="161"/>
      <c r="BD4" s="161"/>
      <c r="BE4" s="161"/>
      <c r="BF4" s="161"/>
      <c r="BG4" s="161"/>
      <c r="BH4" s="161"/>
    </row>
    <row r="5" spans="1:60">
      <c r="A5" s="37"/>
      <c r="B5" s="38"/>
      <c r="C5" s="39" t="s">
        <v>5</v>
      </c>
      <c r="D5" s="39"/>
      <c r="E5" s="39"/>
      <c r="F5" s="39"/>
      <c r="G5" s="39"/>
      <c r="H5" s="39"/>
      <c r="I5" s="39"/>
      <c r="J5" s="39"/>
      <c r="K5" s="39"/>
      <c r="L5" s="39"/>
      <c r="M5" s="39"/>
      <c r="N5" s="39"/>
      <c r="O5" s="39"/>
      <c r="P5" s="108"/>
      <c r="AK5" s="161"/>
      <c r="AL5" s="161"/>
      <c r="AM5" s="161"/>
      <c r="AN5" s="161"/>
      <c r="AO5" s="161"/>
      <c r="AP5" s="161"/>
      <c r="AQ5" s="161"/>
      <c r="AR5" s="161"/>
      <c r="AS5" s="161"/>
      <c r="AT5" s="161"/>
      <c r="AU5" s="161"/>
      <c r="AV5" s="161"/>
      <c r="AW5" s="161"/>
      <c r="AX5" s="161"/>
      <c r="AY5" s="161"/>
      <c r="AZ5" s="161"/>
      <c r="BA5" s="161"/>
      <c r="BB5" s="161"/>
      <c r="BC5" s="161"/>
      <c r="BD5" s="161"/>
      <c r="BE5" s="161"/>
      <c r="BF5" s="161"/>
      <c r="BG5" s="161"/>
      <c r="BH5" s="161"/>
    </row>
    <row r="6" ht="23" customHeight="1" spans="1:60">
      <c r="A6" s="37"/>
      <c r="B6" s="40"/>
      <c r="C6" s="40"/>
      <c r="D6" s="40"/>
      <c r="E6" s="40"/>
      <c r="F6" s="40"/>
      <c r="G6" s="40"/>
      <c r="H6" s="40"/>
      <c r="I6" s="40"/>
      <c r="J6" s="40"/>
      <c r="K6" s="40"/>
      <c r="L6" s="40"/>
      <c r="M6" s="40"/>
      <c r="N6" s="40"/>
      <c r="O6" s="109"/>
      <c r="P6" s="110"/>
      <c r="AK6" s="161"/>
      <c r="AL6" s="161"/>
      <c r="AM6" s="161"/>
      <c r="AN6" s="161"/>
      <c r="AO6" s="161"/>
      <c r="AP6" s="161"/>
      <c r="AQ6" s="161"/>
      <c r="AR6" s="161"/>
      <c r="AS6" s="161"/>
      <c r="AT6" s="161"/>
      <c r="AU6" s="161"/>
      <c r="AV6" s="161"/>
      <c r="AW6" s="161"/>
      <c r="AX6" s="161"/>
      <c r="AY6" s="161"/>
      <c r="AZ6" s="161"/>
      <c r="BA6" s="161"/>
      <c r="BB6" s="161"/>
      <c r="BC6" s="161"/>
      <c r="BD6" s="161"/>
      <c r="BE6" s="161"/>
      <c r="BF6" s="161"/>
      <c r="BG6" s="161"/>
      <c r="BH6" s="161"/>
    </row>
    <row r="7" ht="79" customHeight="1" spans="1:60">
      <c r="A7" s="37"/>
      <c r="B7" s="41" t="s">
        <v>6</v>
      </c>
      <c r="C7" s="41"/>
      <c r="D7" s="41"/>
      <c r="E7" s="41"/>
      <c r="F7" s="41"/>
      <c r="G7" s="41"/>
      <c r="H7" s="41"/>
      <c r="I7" s="41"/>
      <c r="J7" s="41"/>
      <c r="K7" s="41"/>
      <c r="L7" s="41"/>
      <c r="M7" s="41"/>
      <c r="N7" s="41"/>
      <c r="O7" s="41"/>
      <c r="P7" s="111"/>
      <c r="Q7" s="108"/>
      <c r="AK7" s="161"/>
      <c r="AL7" s="161"/>
      <c r="AM7" s="161"/>
      <c r="AN7" s="161"/>
      <c r="AO7" s="161"/>
      <c r="AP7" s="161"/>
      <c r="AQ7" s="161"/>
      <c r="AR7" s="161"/>
      <c r="AS7" s="161"/>
      <c r="AT7" s="161"/>
      <c r="AU7" s="161"/>
      <c r="AV7" s="161"/>
      <c r="AW7" s="161"/>
      <c r="AX7" s="161"/>
      <c r="AY7" s="161"/>
      <c r="AZ7" s="161"/>
      <c r="BA7" s="161"/>
      <c r="BB7" s="161"/>
      <c r="BC7" s="161"/>
      <c r="BD7" s="161"/>
      <c r="BE7" s="161"/>
      <c r="BF7" s="161"/>
      <c r="BG7" s="161"/>
      <c r="BH7" s="161"/>
    </row>
    <row r="8" ht="31" customHeight="1" spans="1:60">
      <c r="A8" s="37"/>
      <c r="B8" s="41"/>
      <c r="C8" s="41"/>
      <c r="D8" s="41"/>
      <c r="E8" s="41"/>
      <c r="F8" s="41"/>
      <c r="G8" s="41"/>
      <c r="H8" s="41"/>
      <c r="I8" s="41"/>
      <c r="J8" s="41"/>
      <c r="K8" s="41"/>
      <c r="L8" s="41"/>
      <c r="M8" s="41"/>
      <c r="N8" s="41"/>
      <c r="O8" s="41"/>
      <c r="P8" s="112"/>
      <c r="AK8" s="161"/>
      <c r="AL8" s="161"/>
      <c r="AM8" s="161"/>
      <c r="AN8" s="161"/>
      <c r="AO8" s="161"/>
      <c r="AP8" s="161"/>
      <c r="AQ8" s="161"/>
      <c r="AR8" s="161"/>
      <c r="AS8" s="161"/>
      <c r="AT8" s="161"/>
      <c r="AU8" s="161"/>
      <c r="AV8" s="161"/>
      <c r="AW8" s="161"/>
      <c r="AX8" s="161"/>
      <c r="AY8" s="161"/>
      <c r="AZ8" s="161"/>
      <c r="BA8" s="161"/>
      <c r="BB8" s="161"/>
      <c r="BC8" s="161"/>
      <c r="BD8" s="161"/>
      <c r="BE8" s="161"/>
      <c r="BF8" s="161"/>
      <c r="BG8" s="161"/>
      <c r="BH8" s="161"/>
    </row>
    <row r="9" ht="21" customHeight="1" spans="1:60">
      <c r="A9" s="37"/>
      <c r="B9" s="42"/>
      <c r="C9" s="42"/>
      <c r="D9" s="42"/>
      <c r="E9" s="42"/>
      <c r="F9" s="42"/>
      <c r="G9" s="43"/>
      <c r="H9" s="43"/>
      <c r="I9" s="113" t="s">
        <v>7</v>
      </c>
      <c r="J9" s="113"/>
      <c r="K9" s="42"/>
      <c r="L9" s="42"/>
      <c r="M9" s="42"/>
      <c r="N9" s="42"/>
      <c r="O9" s="109"/>
      <c r="P9" s="108"/>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row>
    <row r="10" ht="8" customHeight="1" spans="1:60">
      <c r="A10" s="37"/>
      <c r="B10" s="44"/>
      <c r="C10" s="45"/>
      <c r="D10" s="45"/>
      <c r="E10" s="45"/>
      <c r="F10" s="45"/>
      <c r="G10" s="45"/>
      <c r="H10" s="45"/>
      <c r="I10" s="45"/>
      <c r="J10" s="45"/>
      <c r="K10" s="45"/>
      <c r="L10" s="45"/>
      <c r="M10" s="45"/>
      <c r="N10" s="45"/>
      <c r="O10" s="109"/>
      <c r="P10" s="108"/>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row>
    <row r="11" ht="15" customHeight="1" spans="1:60">
      <c r="A11" s="37"/>
      <c r="B11" s="44"/>
      <c r="C11" s="45"/>
      <c r="D11" s="45"/>
      <c r="E11" s="45"/>
      <c r="F11" s="45"/>
      <c r="G11" s="45"/>
      <c r="H11" s="45"/>
      <c r="I11" s="45"/>
      <c r="J11" s="45"/>
      <c r="K11" s="45"/>
      <c r="L11" s="45"/>
      <c r="M11" s="45"/>
      <c r="N11" s="45"/>
      <c r="O11" s="109"/>
      <c r="P11" s="108"/>
      <c r="AK11" s="161"/>
      <c r="AL11" s="161"/>
      <c r="AM11" s="161"/>
      <c r="AN11" s="161"/>
      <c r="AO11" s="161"/>
      <c r="AP11" s="161"/>
      <c r="AQ11" s="161"/>
      <c r="AR11" s="161"/>
      <c r="AS11" s="161"/>
      <c r="AT11" s="161"/>
      <c r="AU11" s="161"/>
      <c r="AV11" s="161"/>
      <c r="AW11" s="161"/>
      <c r="AX11" s="161"/>
      <c r="AY11" s="161"/>
      <c r="AZ11" s="161"/>
      <c r="BA11" s="161"/>
      <c r="BB11" s="161"/>
      <c r="BC11" s="161"/>
      <c r="BD11" s="161"/>
      <c r="BE11" s="161"/>
      <c r="BF11" s="161"/>
      <c r="BG11" s="161"/>
      <c r="BH11" s="161"/>
    </row>
    <row r="12" ht="15" customHeight="1" spans="1:60">
      <c r="A12" s="37"/>
      <c r="B12" s="44"/>
      <c r="C12" s="45"/>
      <c r="D12" s="45"/>
      <c r="E12" s="45"/>
      <c r="F12" s="45"/>
      <c r="G12" s="45"/>
      <c r="H12" s="45"/>
      <c r="I12" s="45"/>
      <c r="J12" s="45"/>
      <c r="K12" s="45"/>
      <c r="L12" s="45"/>
      <c r="M12" s="45"/>
      <c r="N12" s="45"/>
      <c r="O12" s="109"/>
      <c r="P12" s="108"/>
      <c r="AK12" s="161"/>
      <c r="AL12" s="161"/>
      <c r="AM12" s="161"/>
      <c r="AN12" s="161"/>
      <c r="AO12" s="161"/>
      <c r="AP12" s="161"/>
      <c r="AQ12" s="161"/>
      <c r="AR12" s="161"/>
      <c r="AS12" s="161"/>
      <c r="AT12" s="161"/>
      <c r="AU12" s="161"/>
      <c r="AV12" s="161"/>
      <c r="AW12" s="161"/>
      <c r="AX12" s="161"/>
      <c r="AY12" s="161"/>
      <c r="AZ12" s="161"/>
      <c r="BA12" s="161"/>
      <c r="BB12" s="161"/>
      <c r="BC12" s="161"/>
      <c r="BD12" s="161"/>
      <c r="BE12" s="161"/>
      <c r="BF12" s="161"/>
      <c r="BG12" s="161"/>
      <c r="BH12" s="161"/>
    </row>
    <row r="13" ht="15" customHeight="1" spans="1:60">
      <c r="A13" s="37"/>
      <c r="B13" s="44"/>
      <c r="C13" s="45"/>
      <c r="D13" s="45"/>
      <c r="E13" s="45"/>
      <c r="F13" s="45"/>
      <c r="G13" s="45"/>
      <c r="H13" s="45"/>
      <c r="I13" s="45"/>
      <c r="J13" s="45"/>
      <c r="K13" s="45"/>
      <c r="L13" s="45"/>
      <c r="M13" s="45"/>
      <c r="N13" s="45"/>
      <c r="O13" s="109"/>
      <c r="P13" s="108"/>
      <c r="AK13" s="161"/>
      <c r="AL13" s="161"/>
      <c r="AM13" s="161"/>
      <c r="AN13" s="161"/>
      <c r="AO13" s="161"/>
      <c r="AP13" s="161"/>
      <c r="AQ13" s="161"/>
      <c r="AR13" s="161"/>
      <c r="AS13" s="161"/>
      <c r="AT13" s="161"/>
      <c r="AU13" s="161"/>
      <c r="AV13" s="161"/>
      <c r="AW13" s="161"/>
      <c r="AX13" s="161"/>
      <c r="AY13" s="161"/>
      <c r="AZ13" s="161"/>
      <c r="BA13" s="161"/>
      <c r="BB13" s="161"/>
      <c r="BC13" s="161"/>
      <c r="BD13" s="161"/>
      <c r="BE13" s="161"/>
      <c r="BF13" s="161"/>
      <c r="BG13" s="161"/>
      <c r="BH13" s="161"/>
    </row>
    <row r="14" ht="28" customHeight="1" spans="1:60">
      <c r="A14" s="37"/>
      <c r="B14" s="44"/>
      <c r="C14" s="44"/>
      <c r="D14" s="46"/>
      <c r="E14" s="47" t="s">
        <v>8</v>
      </c>
      <c r="F14" s="47"/>
      <c r="G14" s="47"/>
      <c r="H14" s="48"/>
      <c r="I14" s="48"/>
      <c r="J14" s="48"/>
      <c r="K14" s="48"/>
      <c r="L14" s="44"/>
      <c r="M14" s="44"/>
      <c r="N14" s="44"/>
      <c r="O14" s="114"/>
      <c r="P14" s="108"/>
      <c r="AK14" s="161"/>
      <c r="AL14" s="161"/>
      <c r="AM14" s="161"/>
      <c r="AN14" s="161"/>
      <c r="AO14" s="161"/>
      <c r="AP14" s="161"/>
      <c r="AQ14" s="161"/>
      <c r="AR14" s="161"/>
      <c r="AS14" s="161"/>
      <c r="AT14" s="161"/>
      <c r="AU14" s="161"/>
      <c r="AV14" s="161"/>
      <c r="AW14" s="161"/>
      <c r="AX14" s="161"/>
      <c r="AY14" s="161"/>
      <c r="AZ14" s="161"/>
      <c r="BA14" s="161"/>
      <c r="BB14" s="161"/>
      <c r="BC14" s="161"/>
      <c r="BD14" s="161"/>
      <c r="BE14" s="161"/>
      <c r="BF14" s="161"/>
      <c r="BG14" s="161"/>
      <c r="BH14" s="161"/>
    </row>
    <row r="15" ht="28" customHeight="1" spans="1:60">
      <c r="A15" s="37"/>
      <c r="B15" s="44"/>
      <c r="C15" s="44"/>
      <c r="D15" s="40"/>
      <c r="E15" s="47" t="s">
        <v>9</v>
      </c>
      <c r="F15" s="47"/>
      <c r="G15" s="47"/>
      <c r="H15" s="48"/>
      <c r="I15" s="48"/>
      <c r="J15" s="48"/>
      <c r="K15" s="48"/>
      <c r="L15" s="44"/>
      <c r="M15" s="44"/>
      <c r="N15" s="44"/>
      <c r="O15" s="114"/>
      <c r="P15" s="108"/>
      <c r="AK15" s="161"/>
      <c r="AL15" s="161"/>
      <c r="AM15" s="161"/>
      <c r="AN15" s="161"/>
      <c r="AO15" s="161"/>
      <c r="AP15" s="161"/>
      <c r="AQ15" s="161"/>
      <c r="AR15" s="161"/>
      <c r="AS15" s="161"/>
      <c r="AT15" s="161"/>
      <c r="AU15" s="161"/>
      <c r="AV15" s="161"/>
      <c r="AW15" s="161"/>
      <c r="AX15" s="161"/>
      <c r="AY15" s="161"/>
      <c r="AZ15" s="161"/>
      <c r="BA15" s="161"/>
      <c r="BB15" s="161"/>
      <c r="BC15" s="161"/>
      <c r="BD15" s="161"/>
      <c r="BE15" s="161"/>
      <c r="BF15" s="161"/>
      <c r="BG15" s="161"/>
      <c r="BH15" s="161"/>
    </row>
    <row r="16" ht="28" customHeight="1" spans="1:60">
      <c r="A16" s="37"/>
      <c r="B16" s="44"/>
      <c r="C16" s="44"/>
      <c r="D16" s="49"/>
      <c r="E16" s="50" t="s">
        <v>10</v>
      </c>
      <c r="F16" s="50"/>
      <c r="G16" s="50"/>
      <c r="H16" s="48"/>
      <c r="I16" s="48"/>
      <c r="J16" s="48"/>
      <c r="K16" s="48"/>
      <c r="L16" s="44"/>
      <c r="M16" s="44"/>
      <c r="N16" s="44"/>
      <c r="O16" s="114"/>
      <c r="P16" s="108"/>
      <c r="AK16" s="161"/>
      <c r="AL16" s="161"/>
      <c r="AM16" s="161"/>
      <c r="AN16" s="161"/>
      <c r="AO16" s="161"/>
      <c r="AP16" s="161"/>
      <c r="AQ16" s="161"/>
      <c r="AR16" s="161"/>
      <c r="AS16" s="161"/>
      <c r="AT16" s="161"/>
      <c r="AU16" s="161"/>
      <c r="AV16" s="161"/>
      <c r="AW16" s="161"/>
      <c r="AX16" s="161"/>
      <c r="AY16" s="161"/>
      <c r="AZ16" s="161"/>
      <c r="BA16" s="161"/>
      <c r="BB16" s="161"/>
      <c r="BC16" s="161"/>
      <c r="BD16" s="161"/>
      <c r="BE16" s="161"/>
      <c r="BF16" s="161"/>
      <c r="BG16" s="161"/>
      <c r="BH16" s="161"/>
    </row>
    <row r="17" ht="28" customHeight="1" spans="1:60">
      <c r="A17" s="37"/>
      <c r="B17" s="44"/>
      <c r="C17" s="44"/>
      <c r="D17" s="49"/>
      <c r="E17" s="50" t="s">
        <v>11</v>
      </c>
      <c r="F17" s="50"/>
      <c r="G17" s="50"/>
      <c r="H17" s="51" t="s">
        <v>12</v>
      </c>
      <c r="I17" s="51"/>
      <c r="J17" s="51"/>
      <c r="K17" s="51"/>
      <c r="L17" s="44"/>
      <c r="M17" s="44"/>
      <c r="N17" s="44"/>
      <c r="O17" s="114"/>
      <c r="P17" s="108"/>
      <c r="AK17" s="161"/>
      <c r="AL17" s="161"/>
      <c r="AM17" s="161"/>
      <c r="AN17" s="161"/>
      <c r="AO17" s="161"/>
      <c r="AP17" s="161"/>
      <c r="AQ17" s="161"/>
      <c r="AR17" s="161"/>
      <c r="AS17" s="161"/>
      <c r="AT17" s="161"/>
      <c r="AU17" s="161"/>
      <c r="AV17" s="161"/>
      <c r="AW17" s="161"/>
      <c r="AX17" s="161"/>
      <c r="AY17" s="161"/>
      <c r="AZ17" s="161"/>
      <c r="BA17" s="161"/>
      <c r="BB17" s="161"/>
      <c r="BC17" s="161"/>
      <c r="BD17" s="161"/>
      <c r="BE17" s="161"/>
      <c r="BF17" s="161"/>
      <c r="BG17" s="161"/>
      <c r="BH17" s="161"/>
    </row>
    <row r="18" ht="28" customHeight="1" spans="1:60">
      <c r="A18" s="37"/>
      <c r="B18" s="44"/>
      <c r="C18" s="44"/>
      <c r="D18" s="49"/>
      <c r="E18" s="50" t="s">
        <v>13</v>
      </c>
      <c r="F18" s="50"/>
      <c r="G18" s="50"/>
      <c r="H18" s="52" t="s">
        <v>14</v>
      </c>
      <c r="I18" s="52"/>
      <c r="J18" s="52"/>
      <c r="K18" s="52"/>
      <c r="L18" s="44"/>
      <c r="M18" s="44"/>
      <c r="N18" s="44"/>
      <c r="O18" s="114"/>
      <c r="P18" s="108"/>
      <c r="AK18" s="161"/>
      <c r="AL18" s="161"/>
      <c r="AM18" s="161"/>
      <c r="AN18" s="161"/>
      <c r="AO18" s="161"/>
      <c r="AP18" s="161"/>
      <c r="AQ18" s="161"/>
      <c r="AR18" s="161"/>
      <c r="AS18" s="161"/>
      <c r="AT18" s="161"/>
      <c r="AU18" s="161"/>
      <c r="AV18" s="161"/>
      <c r="AW18" s="161"/>
      <c r="AX18" s="161"/>
      <c r="AY18" s="161"/>
      <c r="AZ18" s="161"/>
      <c r="BA18" s="161"/>
      <c r="BB18" s="161"/>
      <c r="BC18" s="161"/>
      <c r="BD18" s="161"/>
      <c r="BE18" s="161"/>
      <c r="BF18" s="161"/>
      <c r="BG18" s="161"/>
      <c r="BH18" s="161"/>
    </row>
    <row r="19" ht="28" customHeight="1" spans="1:60">
      <c r="A19" s="37"/>
      <c r="B19" s="44"/>
      <c r="C19" s="44"/>
      <c r="D19" s="46"/>
      <c r="E19" s="47" t="s">
        <v>15</v>
      </c>
      <c r="F19" s="47"/>
      <c r="G19" s="47"/>
      <c r="H19" s="51" t="s">
        <v>16</v>
      </c>
      <c r="I19" s="51"/>
      <c r="J19" s="51"/>
      <c r="K19" s="51"/>
      <c r="L19" s="44"/>
      <c r="M19" s="44"/>
      <c r="N19" s="44"/>
      <c r="O19" s="114"/>
      <c r="P19" s="108"/>
      <c r="AK19" s="161"/>
      <c r="AL19" s="161"/>
      <c r="AM19" s="161"/>
      <c r="AN19" s="161"/>
      <c r="AO19" s="161"/>
      <c r="AP19" s="161"/>
      <c r="AQ19" s="161"/>
      <c r="AR19" s="161"/>
      <c r="AS19" s="161"/>
      <c r="AT19" s="161"/>
      <c r="AU19" s="161"/>
      <c r="AV19" s="161"/>
      <c r="AW19" s="161"/>
      <c r="AX19" s="161"/>
      <c r="AY19" s="161"/>
      <c r="AZ19" s="161"/>
      <c r="BA19" s="161"/>
      <c r="BB19" s="161"/>
      <c r="BC19" s="161"/>
      <c r="BD19" s="161"/>
      <c r="BE19" s="161"/>
      <c r="BF19" s="161"/>
      <c r="BG19" s="161"/>
      <c r="BH19" s="161"/>
    </row>
    <row r="20" ht="28" customHeight="1" spans="1:60">
      <c r="A20" s="37"/>
      <c r="B20" s="44"/>
      <c r="C20" s="44"/>
      <c r="D20" s="46"/>
      <c r="E20" s="47" t="s">
        <v>17</v>
      </c>
      <c r="F20" s="47"/>
      <c r="G20" s="47"/>
      <c r="H20" s="53"/>
      <c r="I20" s="53"/>
      <c r="J20" s="53"/>
      <c r="K20" s="53"/>
      <c r="L20" s="44"/>
      <c r="M20" s="44"/>
      <c r="N20" s="44"/>
      <c r="O20" s="114"/>
      <c r="P20" s="108"/>
      <c r="AK20" s="161"/>
      <c r="AL20" s="161"/>
      <c r="AM20" s="161"/>
      <c r="AN20" s="161"/>
      <c r="AO20" s="161"/>
      <c r="AP20" s="161"/>
      <c r="AQ20" s="161"/>
      <c r="AR20" s="161"/>
      <c r="AS20" s="161"/>
      <c r="AT20" s="161"/>
      <c r="AU20" s="161"/>
      <c r="AV20" s="161"/>
      <c r="AW20" s="161"/>
      <c r="AX20" s="161"/>
      <c r="AY20" s="161"/>
      <c r="AZ20" s="161"/>
      <c r="BA20" s="161"/>
      <c r="BB20" s="161"/>
      <c r="BC20" s="161"/>
      <c r="BD20" s="161"/>
      <c r="BE20" s="161"/>
      <c r="BF20" s="161"/>
      <c r="BG20" s="161"/>
      <c r="BH20" s="161"/>
    </row>
    <row r="21" ht="30" customHeight="1" spans="1:60">
      <c r="A21" s="37"/>
      <c r="B21" s="44"/>
      <c r="C21" s="44"/>
      <c r="D21" s="46"/>
      <c r="E21" s="46"/>
      <c r="F21" s="46"/>
      <c r="G21" s="54"/>
      <c r="H21" s="54"/>
      <c r="I21" s="54"/>
      <c r="J21" s="115"/>
      <c r="K21" s="116"/>
      <c r="L21" s="116"/>
      <c r="M21" s="44"/>
      <c r="N21" s="44"/>
      <c r="O21" s="114"/>
      <c r="P21" s="108"/>
      <c r="AK21" s="161"/>
      <c r="AL21" s="161"/>
      <c r="AM21" s="161"/>
      <c r="AN21" s="161"/>
      <c r="AO21" s="161"/>
      <c r="AP21" s="161"/>
      <c r="AQ21" s="161"/>
      <c r="AR21" s="161"/>
      <c r="AS21" s="161"/>
      <c r="AT21" s="161"/>
      <c r="AU21" s="161"/>
      <c r="AV21" s="161"/>
      <c r="AW21" s="161"/>
      <c r="AX21" s="161"/>
      <c r="AY21" s="161"/>
      <c r="AZ21" s="161"/>
      <c r="BA21" s="161"/>
      <c r="BB21" s="161"/>
      <c r="BC21" s="161"/>
      <c r="BD21" s="161"/>
      <c r="BE21" s="161"/>
      <c r="BF21" s="161"/>
      <c r="BG21" s="161"/>
      <c r="BH21" s="161"/>
    </row>
    <row r="22" ht="19.5" customHeight="1" spans="1:60">
      <c r="A22" s="37"/>
      <c r="B22" s="55"/>
      <c r="C22" s="55"/>
      <c r="D22" s="56"/>
      <c r="E22" s="56"/>
      <c r="F22" s="56"/>
      <c r="G22" s="57"/>
      <c r="H22" s="57"/>
      <c r="I22" s="57"/>
      <c r="J22" s="115"/>
      <c r="K22" s="117"/>
      <c r="L22" s="117"/>
      <c r="M22" s="44"/>
      <c r="N22" s="44"/>
      <c r="O22" s="109"/>
      <c r="P22" s="108"/>
      <c r="AK22" s="161"/>
      <c r="AL22" s="161"/>
      <c r="AM22" s="161"/>
      <c r="AN22" s="161"/>
      <c r="AO22" s="161"/>
      <c r="AP22" s="161"/>
      <c r="AQ22" s="161"/>
      <c r="AR22" s="161"/>
      <c r="AS22" s="161"/>
      <c r="AT22" s="161"/>
      <c r="AU22" s="161"/>
      <c r="AV22" s="161"/>
      <c r="AW22" s="161"/>
      <c r="AX22" s="161"/>
      <c r="AY22" s="161"/>
      <c r="AZ22" s="161"/>
      <c r="BA22" s="161"/>
      <c r="BB22" s="161"/>
      <c r="BC22" s="161"/>
      <c r="BD22" s="161"/>
      <c r="BE22" s="161"/>
      <c r="BF22" s="161"/>
      <c r="BG22" s="161"/>
      <c r="BH22" s="161"/>
    </row>
    <row r="23" ht="21" customHeight="1" spans="1:60">
      <c r="A23" s="37"/>
      <c r="B23" s="58" t="s">
        <v>18</v>
      </c>
      <c r="C23" s="58"/>
      <c r="D23" s="58"/>
      <c r="E23" s="58"/>
      <c r="F23" s="58"/>
      <c r="G23" s="58"/>
      <c r="H23" s="58"/>
      <c r="I23" s="58"/>
      <c r="J23" s="58"/>
      <c r="K23" s="58"/>
      <c r="L23" s="58"/>
      <c r="M23" s="58"/>
      <c r="N23" s="58"/>
      <c r="O23" s="58"/>
      <c r="P23" s="108"/>
      <c r="AK23" s="161"/>
      <c r="AL23" s="161"/>
      <c r="AM23" s="161"/>
      <c r="AN23" s="161"/>
      <c r="AO23" s="161"/>
      <c r="AP23" s="161"/>
      <c r="AQ23" s="161"/>
      <c r="AR23" s="161"/>
      <c r="AS23" s="161"/>
      <c r="AT23" s="161"/>
      <c r="AU23" s="161"/>
      <c r="AV23" s="161"/>
      <c r="AW23" s="161"/>
      <c r="AX23" s="161"/>
      <c r="AY23" s="161"/>
      <c r="AZ23" s="161"/>
      <c r="BA23" s="161"/>
      <c r="BB23" s="161"/>
      <c r="BC23" s="161"/>
      <c r="BD23" s="161"/>
      <c r="BE23" s="161"/>
      <c r="BF23" s="161"/>
      <c r="BG23" s="161"/>
      <c r="BH23" s="161"/>
    </row>
    <row r="24" ht="15" customHeight="1" spans="1:60">
      <c r="A24" s="37"/>
      <c r="B24" s="59"/>
      <c r="C24" s="60"/>
      <c r="D24" s="60"/>
      <c r="E24" s="59"/>
      <c r="F24" s="61"/>
      <c r="G24" s="59"/>
      <c r="H24" s="62"/>
      <c r="I24" s="62"/>
      <c r="J24" s="118"/>
      <c r="K24" s="119"/>
      <c r="L24" s="119"/>
      <c r="M24" s="120"/>
      <c r="N24" s="120"/>
      <c r="O24" s="111"/>
      <c r="P24" s="108"/>
      <c r="AK24" s="161"/>
      <c r="AL24" s="161"/>
      <c r="AM24" s="161"/>
      <c r="AN24" s="161"/>
      <c r="AO24" s="161"/>
      <c r="AP24" s="161"/>
      <c r="AQ24" s="161"/>
      <c r="AR24" s="161"/>
      <c r="AS24" s="161"/>
      <c r="AT24" s="161"/>
      <c r="AU24" s="161"/>
      <c r="AV24" s="161"/>
      <c r="AW24" s="161"/>
      <c r="AX24" s="161"/>
      <c r="AY24" s="161"/>
      <c r="AZ24" s="161"/>
      <c r="BA24" s="161"/>
      <c r="BB24" s="161"/>
      <c r="BC24" s="161"/>
      <c r="BD24" s="161"/>
      <c r="BE24" s="161"/>
      <c r="BF24" s="161"/>
      <c r="BG24" s="161"/>
      <c r="BH24" s="161"/>
    </row>
    <row r="25" ht="29.3" customHeight="1" spans="1:60">
      <c r="A25" s="37"/>
      <c r="B25" s="63" t="s">
        <v>19</v>
      </c>
      <c r="C25" s="64">
        <f>H15</f>
        <v>0</v>
      </c>
      <c r="D25" s="65"/>
      <c r="E25" s="63" t="s">
        <v>20</v>
      </c>
      <c r="F25" s="66"/>
      <c r="G25" s="67"/>
      <c r="H25" s="68" t="s">
        <v>21</v>
      </c>
      <c r="I25" s="98"/>
      <c r="J25" s="121"/>
      <c r="K25" s="121"/>
      <c r="L25" s="63" t="s">
        <v>22</v>
      </c>
      <c r="M25" s="63"/>
      <c r="N25" s="96" t="str">
        <f ca="1">IF(J25&lt;&gt;"",DATEDIF(J25,TODAY(),"y"),"")</f>
        <v/>
      </c>
      <c r="O25" s="98"/>
      <c r="AK25" s="161"/>
      <c r="AL25" s="161"/>
      <c r="AM25" s="161"/>
      <c r="AN25" s="161"/>
      <c r="AO25" s="161"/>
      <c r="AP25" s="161"/>
      <c r="AQ25" s="161"/>
      <c r="AR25" s="161"/>
      <c r="AS25" s="161"/>
      <c r="AT25" s="161"/>
      <c r="AU25" s="161"/>
      <c r="AV25" s="161"/>
      <c r="AW25" s="161"/>
      <c r="AX25" s="161"/>
      <c r="AY25" s="161"/>
      <c r="AZ25" s="161"/>
      <c r="BA25" s="161"/>
      <c r="BB25" s="161"/>
      <c r="BC25" s="161"/>
      <c r="BD25" s="161"/>
      <c r="BE25" s="161"/>
      <c r="BF25" s="161"/>
      <c r="BG25" s="161"/>
      <c r="BH25" s="161"/>
    </row>
    <row r="26" ht="29.3" customHeight="1" spans="1:60">
      <c r="A26" s="37"/>
      <c r="B26" s="69" t="s">
        <v>23</v>
      </c>
      <c r="C26" s="69"/>
      <c r="D26" s="66"/>
      <c r="E26" s="70"/>
      <c r="F26" s="69" t="s">
        <v>24</v>
      </c>
      <c r="G26" s="69"/>
      <c r="H26" s="71"/>
      <c r="I26" s="122"/>
      <c r="J26" s="97" t="s">
        <v>25</v>
      </c>
      <c r="K26" s="98"/>
      <c r="L26" s="123"/>
      <c r="M26" s="123"/>
      <c r="N26" s="123"/>
      <c r="O26" s="123"/>
      <c r="P26" s="124" t="s">
        <v>26</v>
      </c>
      <c r="Q26" s="124" t="s">
        <v>27</v>
      </c>
      <c r="R26" s="143"/>
      <c r="S26" s="145"/>
      <c r="AK26" s="161"/>
      <c r="AL26" s="161"/>
      <c r="AM26" s="161"/>
      <c r="AN26" s="161"/>
      <c r="AO26" s="161"/>
      <c r="AP26" s="161"/>
      <c r="AQ26" s="161"/>
      <c r="AR26" s="161"/>
      <c r="AS26" s="161"/>
      <c r="AT26" s="161"/>
      <c r="AU26" s="161"/>
      <c r="AV26" s="161"/>
      <c r="AW26" s="161"/>
      <c r="AX26" s="161"/>
      <c r="AY26" s="161"/>
      <c r="AZ26" s="161"/>
      <c r="BA26" s="161"/>
      <c r="BB26" s="161"/>
      <c r="BC26" s="161"/>
      <c r="BD26" s="161"/>
      <c r="BE26" s="161"/>
      <c r="BF26" s="161"/>
      <c r="BG26" s="161"/>
      <c r="BH26" s="161"/>
    </row>
    <row r="27" ht="29.3" customHeight="1" spans="1:60">
      <c r="A27" s="37"/>
      <c r="B27" s="68" t="s">
        <v>28</v>
      </c>
      <c r="C27" s="72"/>
      <c r="D27" s="73"/>
      <c r="E27" s="74"/>
      <c r="F27" s="69" t="s">
        <v>29</v>
      </c>
      <c r="G27" s="69"/>
      <c r="H27" s="75" t="str">
        <f ca="1">IF(D27&lt;&gt;"",IF(MONTH(D27)&gt;MONTH(TODAY()),YEAR(TODAY())-YEAR(D27),YEAR(TODAY())+1-YEAR(D27)),"")</f>
        <v/>
      </c>
      <c r="I27" s="125" t="str">
        <f>IF(D27&lt;&gt;"","年","")</f>
        <v/>
      </c>
      <c r="J27" s="96" t="s">
        <v>30</v>
      </c>
      <c r="K27" s="98"/>
      <c r="L27" s="96" t="str">
        <f>IF(H14&lt;&gt;"",H14,"")</f>
        <v/>
      </c>
      <c r="M27" s="97"/>
      <c r="N27" s="97"/>
      <c r="O27" s="98"/>
      <c r="P27" s="126" t="str">
        <f ca="1">IF(OR(D26="博士",D26="硕士",AND(D26="学士",AND(H27&lt;&gt;"",H27&gt;=5)),AND(D26="无学位（本科毕业）",AND(H27&lt;&gt;"",H27&gt;=6))),"满足","不满足")</f>
        <v>不满足</v>
      </c>
      <c r="Q27" s="126" t="str">
        <f ca="1">IF(OR(AND(D26="博士",AND(N28&lt;&gt;"",N28&gt;=2)),AND(OR(D26="学士",D26="硕士"),AND(N28&lt;&gt;"",N28&gt;=5)),AND(N28&lt;&gt;"",N28&gt;=6)),"满足","不满足")</f>
        <v>不满足</v>
      </c>
      <c r="AK27" s="161"/>
      <c r="AL27" s="161"/>
      <c r="AM27" s="161"/>
      <c r="AN27" s="161"/>
      <c r="AO27" s="161"/>
      <c r="AP27" s="161"/>
      <c r="AQ27" s="161"/>
      <c r="AR27" s="161"/>
      <c r="AS27" s="161"/>
      <c r="AT27" s="161"/>
      <c r="AU27" s="161"/>
      <c r="AV27" s="161"/>
      <c r="AW27" s="161"/>
      <c r="AX27" s="161"/>
      <c r="AY27" s="161"/>
      <c r="AZ27" s="161"/>
      <c r="BA27" s="161"/>
      <c r="BB27" s="161"/>
      <c r="BC27" s="161"/>
      <c r="BD27" s="161"/>
      <c r="BE27" s="161"/>
      <c r="BF27" s="161"/>
      <c r="BG27" s="161"/>
      <c r="BH27" s="161"/>
    </row>
    <row r="28" ht="29.3" customHeight="1" spans="1:60">
      <c r="A28" s="37"/>
      <c r="B28" s="63" t="s">
        <v>31</v>
      </c>
      <c r="C28" s="63"/>
      <c r="D28" s="63">
        <f>H16</f>
        <v>0</v>
      </c>
      <c r="E28" s="63"/>
      <c r="F28" s="63"/>
      <c r="G28" s="63" t="s">
        <v>32</v>
      </c>
      <c r="H28" s="63"/>
      <c r="I28" s="127"/>
      <c r="J28" s="127"/>
      <c r="K28" s="63" t="s">
        <v>27</v>
      </c>
      <c r="L28" s="63"/>
      <c r="M28" s="63"/>
      <c r="N28" s="128" t="str">
        <f ca="1">IF(I28&lt;&gt;"",IF(MONTH(I28)&gt;MONTH(TODAY()),YEAR(TODAY())-YEAR(I28),YEAR(TODAY())+1-YEAR(I28)),"")</f>
        <v/>
      </c>
      <c r="O28" s="125" t="str">
        <f ca="1">IF(N28&lt;&gt;"","年","")</f>
        <v/>
      </c>
      <c r="P28" s="129" t="s">
        <v>33</v>
      </c>
      <c r="Q28" s="146" t="s">
        <v>34</v>
      </c>
      <c r="R28" s="147"/>
      <c r="AK28" s="161"/>
      <c r="AL28" s="161"/>
      <c r="AM28" s="161"/>
      <c r="AN28" s="161"/>
      <c r="AO28" s="161"/>
      <c r="AP28" s="161"/>
      <c r="AQ28" s="161"/>
      <c r="AR28" s="161"/>
      <c r="AS28" s="161"/>
      <c r="AT28" s="161"/>
      <c r="AU28" s="161"/>
      <c r="AV28" s="161"/>
      <c r="AW28" s="161"/>
      <c r="AX28" s="161"/>
      <c r="AY28" s="161"/>
      <c r="AZ28" s="161"/>
      <c r="BA28" s="161"/>
      <c r="BB28" s="161"/>
      <c r="BC28" s="161"/>
      <c r="BD28" s="161"/>
      <c r="BE28" s="161"/>
      <c r="BF28" s="161"/>
      <c r="BG28" s="161"/>
      <c r="BH28" s="161"/>
    </row>
    <row r="29" ht="29.3" customHeight="1" spans="1:60">
      <c r="A29" s="37"/>
      <c r="B29" s="63" t="s">
        <v>35</v>
      </c>
      <c r="C29" s="63"/>
      <c r="D29" s="76"/>
      <c r="E29" s="77"/>
      <c r="F29" s="77"/>
      <c r="G29" s="77"/>
      <c r="H29" s="78"/>
      <c r="I29" s="96" t="s">
        <v>36</v>
      </c>
      <c r="J29" s="97"/>
      <c r="K29" s="97"/>
      <c r="L29" s="97"/>
      <c r="M29" s="98"/>
      <c r="N29" s="130"/>
      <c r="O29" s="131"/>
      <c r="P29" s="132" t="str">
        <f>IF(N29&lt;&gt;"","满足","不满足")</f>
        <v>不满足</v>
      </c>
      <c r="Q29" s="148" t="str">
        <f>IF(AND(N29&lt;&gt;"",I29&gt;=5),"满足","不满足")</f>
        <v>不满足</v>
      </c>
      <c r="R29" s="149"/>
      <c r="AK29" s="161"/>
      <c r="AL29" s="161"/>
      <c r="AM29" s="161"/>
      <c r="AN29" s="161"/>
      <c r="AO29" s="161"/>
      <c r="AP29" s="161"/>
      <c r="AQ29" s="161"/>
      <c r="AR29" s="161"/>
      <c r="AS29" s="161"/>
      <c r="AT29" s="161"/>
      <c r="AU29" s="161"/>
      <c r="AV29" s="161"/>
      <c r="AW29" s="161"/>
      <c r="AX29" s="161"/>
      <c r="AY29" s="161"/>
      <c r="AZ29" s="161"/>
      <c r="BA29" s="161"/>
      <c r="BB29" s="161"/>
      <c r="BC29" s="161"/>
      <c r="BD29" s="161"/>
      <c r="BE29" s="161"/>
      <c r="BF29" s="161"/>
      <c r="BG29" s="161"/>
      <c r="BH29" s="161"/>
    </row>
    <row r="30" ht="29.3" customHeight="1" spans="1:60">
      <c r="A30" s="37"/>
      <c r="B30" s="79" t="s">
        <v>37</v>
      </c>
      <c r="C30" s="79"/>
      <c r="D30" s="79"/>
      <c r="E30" s="79"/>
      <c r="F30" s="79"/>
      <c r="G30" s="79"/>
      <c r="H30" s="79"/>
      <c r="I30" s="79"/>
      <c r="J30" s="79"/>
      <c r="K30" s="79"/>
      <c r="L30" s="79"/>
      <c r="M30" s="79"/>
      <c r="N30" s="79"/>
      <c r="O30" s="79"/>
      <c r="AK30" s="161"/>
      <c r="AL30" s="161"/>
      <c r="AM30" s="161"/>
      <c r="AN30" s="161"/>
      <c r="AO30" s="161"/>
      <c r="AP30" s="161"/>
      <c r="AQ30" s="161"/>
      <c r="AR30" s="161"/>
      <c r="AS30" s="161"/>
      <c r="AT30" s="161"/>
      <c r="AU30" s="161"/>
      <c r="AV30" s="161"/>
      <c r="AW30" s="161"/>
      <c r="AX30" s="161"/>
      <c r="AY30" s="161"/>
      <c r="AZ30" s="161"/>
      <c r="BA30" s="161"/>
      <c r="BB30" s="161"/>
      <c r="BC30" s="161"/>
      <c r="BD30" s="161"/>
      <c r="BE30" s="161"/>
      <c r="BF30" s="161"/>
      <c r="BG30" s="161"/>
      <c r="BH30" s="161"/>
    </row>
    <row r="31" ht="29.3" customHeight="1" spans="1:60">
      <c r="A31" s="37"/>
      <c r="B31" s="80" t="s">
        <v>38</v>
      </c>
      <c r="C31" s="81" t="s">
        <v>39</v>
      </c>
      <c r="D31" s="82"/>
      <c r="E31" s="81" t="s">
        <v>40</v>
      </c>
      <c r="F31" s="82"/>
      <c r="G31" s="81" t="s">
        <v>41</v>
      </c>
      <c r="H31" s="83"/>
      <c r="I31" s="82"/>
      <c r="J31" s="81" t="s">
        <v>42</v>
      </c>
      <c r="K31" s="82"/>
      <c r="L31" s="81" t="s">
        <v>43</v>
      </c>
      <c r="M31" s="82"/>
      <c r="N31" s="63" t="s">
        <v>44</v>
      </c>
      <c r="O31" s="63" t="s">
        <v>45</v>
      </c>
      <c r="P31" s="33" t="s">
        <v>46</v>
      </c>
      <c r="Q31" s="33" t="s">
        <v>47</v>
      </c>
      <c r="R31" s="143" t="s">
        <v>48</v>
      </c>
      <c r="S31" s="145" t="s">
        <v>49</v>
      </c>
      <c r="T31" s="124" t="s">
        <v>50</v>
      </c>
      <c r="AK31" s="161"/>
      <c r="AL31" s="161"/>
      <c r="AM31" s="161"/>
      <c r="AN31" s="161"/>
      <c r="AO31" s="161"/>
      <c r="AP31" s="161"/>
      <c r="AQ31" s="161"/>
      <c r="AR31" s="161"/>
      <c r="AS31" s="161"/>
      <c r="AT31" s="161"/>
      <c r="AU31" s="161"/>
      <c r="AV31" s="161"/>
      <c r="AW31" s="161"/>
      <c r="AX31" s="161"/>
      <c r="AY31" s="161"/>
      <c r="AZ31" s="161"/>
      <c r="BA31" s="161"/>
      <c r="BB31" s="161"/>
      <c r="BC31" s="161"/>
      <c r="BD31" s="161"/>
      <c r="BE31" s="161"/>
      <c r="BF31" s="161"/>
      <c r="BG31" s="161"/>
      <c r="BH31" s="161"/>
    </row>
    <row r="32" ht="29.3" customHeight="1" spans="1:60">
      <c r="A32" s="37"/>
      <c r="B32" s="84"/>
      <c r="C32" s="85"/>
      <c r="D32" s="86"/>
      <c r="E32" s="85"/>
      <c r="F32" s="86"/>
      <c r="G32" s="85"/>
      <c r="H32" s="87"/>
      <c r="I32" s="86"/>
      <c r="J32" s="85"/>
      <c r="K32" s="86"/>
      <c r="L32" s="85"/>
      <c r="M32" s="86"/>
      <c r="N32" s="133"/>
      <c r="O32" s="133"/>
      <c r="P32" s="33">
        <f>IF(SUM(L32:M43)/3&gt;=60,3,0)</f>
        <v>0</v>
      </c>
      <c r="Q32" s="33">
        <f>IF(SUM(R32:S32)&gt;0,2,0)</f>
        <v>0</v>
      </c>
      <c r="R32" s="33">
        <f>COUNTIF(C32:D43,"国培项目")</f>
        <v>0</v>
      </c>
      <c r="S32" s="33">
        <f>COUNTIF(C32:D43,"境外线上线下培训")</f>
        <v>0</v>
      </c>
      <c r="T32" s="33" t="str">
        <f>IF(P32&gt;0,"满足","不满足")</f>
        <v>不满足</v>
      </c>
      <c r="AK32" s="161"/>
      <c r="AL32" s="161"/>
      <c r="AM32" s="161"/>
      <c r="AN32" s="161"/>
      <c r="AO32" s="161"/>
      <c r="AP32" s="161"/>
      <c r="AQ32" s="161"/>
      <c r="AR32" s="161"/>
      <c r="AS32" s="161"/>
      <c r="AT32" s="161"/>
      <c r="AU32" s="161"/>
      <c r="AV32" s="161"/>
      <c r="AW32" s="161"/>
      <c r="AX32" s="161"/>
      <c r="AY32" s="161"/>
      <c r="AZ32" s="161"/>
      <c r="BA32" s="161"/>
      <c r="BB32" s="161"/>
      <c r="BC32" s="161"/>
      <c r="BD32" s="161"/>
      <c r="BE32" s="161"/>
      <c r="BF32" s="161"/>
      <c r="BG32" s="161"/>
      <c r="BH32" s="161"/>
    </row>
    <row r="33" ht="29.3" customHeight="1" spans="1:60">
      <c r="A33" s="37"/>
      <c r="B33" s="84"/>
      <c r="C33" s="85"/>
      <c r="D33" s="86"/>
      <c r="E33" s="85"/>
      <c r="F33" s="86"/>
      <c r="G33" s="85"/>
      <c r="H33" s="87"/>
      <c r="I33" s="86"/>
      <c r="J33" s="85"/>
      <c r="K33" s="86"/>
      <c r="L33" s="85"/>
      <c r="M33" s="86"/>
      <c r="N33" s="133"/>
      <c r="O33" s="133"/>
      <c r="AK33" s="161"/>
      <c r="AL33" s="161"/>
      <c r="AM33" s="161"/>
      <c r="AN33" s="161"/>
      <c r="AO33" s="161"/>
      <c r="AP33" s="161"/>
      <c r="AQ33" s="161"/>
      <c r="AR33" s="161"/>
      <c r="AS33" s="161"/>
      <c r="AT33" s="161"/>
      <c r="AU33" s="161"/>
      <c r="AV33" s="161"/>
      <c r="AW33" s="161"/>
      <c r="AX33" s="161"/>
      <c r="AY33" s="161"/>
      <c r="AZ33" s="161"/>
      <c r="BA33" s="161"/>
      <c r="BB33" s="161"/>
      <c r="BC33" s="161"/>
      <c r="BD33" s="161"/>
      <c r="BE33" s="161"/>
      <c r="BF33" s="161"/>
      <c r="BG33" s="161"/>
      <c r="BH33" s="161"/>
    </row>
    <row r="34" ht="29.3" customHeight="1" spans="1:60">
      <c r="A34" s="37"/>
      <c r="B34" s="84"/>
      <c r="C34" s="85"/>
      <c r="D34" s="86"/>
      <c r="E34" s="85"/>
      <c r="F34" s="86"/>
      <c r="G34" s="85"/>
      <c r="H34" s="87"/>
      <c r="I34" s="86"/>
      <c r="J34" s="85"/>
      <c r="K34" s="86"/>
      <c r="L34" s="85"/>
      <c r="M34" s="86"/>
      <c r="N34" s="133"/>
      <c r="O34" s="133"/>
      <c r="AK34" s="161"/>
      <c r="AL34" s="161"/>
      <c r="AM34" s="161"/>
      <c r="AN34" s="161"/>
      <c r="AO34" s="161"/>
      <c r="AP34" s="161"/>
      <c r="AQ34" s="161"/>
      <c r="AR34" s="161"/>
      <c r="AS34" s="161"/>
      <c r="AT34" s="161"/>
      <c r="AU34" s="161"/>
      <c r="AV34" s="161"/>
      <c r="AW34" s="161"/>
      <c r="AX34" s="161"/>
      <c r="AY34" s="161"/>
      <c r="AZ34" s="161"/>
      <c r="BA34" s="161"/>
      <c r="BB34" s="161"/>
      <c r="BC34" s="161"/>
      <c r="BD34" s="161"/>
      <c r="BE34" s="161"/>
      <c r="BF34" s="161"/>
      <c r="BG34" s="161"/>
      <c r="BH34" s="161"/>
    </row>
    <row r="35" ht="29.3" customHeight="1" spans="1:60">
      <c r="A35" s="37"/>
      <c r="B35" s="84"/>
      <c r="C35" s="85"/>
      <c r="D35" s="86"/>
      <c r="E35" s="85"/>
      <c r="F35" s="86"/>
      <c r="G35" s="85"/>
      <c r="H35" s="87"/>
      <c r="I35" s="86"/>
      <c r="J35" s="85"/>
      <c r="K35" s="86"/>
      <c r="L35" s="85"/>
      <c r="M35" s="86"/>
      <c r="N35" s="133"/>
      <c r="O35" s="133"/>
      <c r="AK35" s="161"/>
      <c r="AL35" s="161"/>
      <c r="AM35" s="161"/>
      <c r="AN35" s="161"/>
      <c r="AO35" s="161"/>
      <c r="AP35" s="161"/>
      <c r="AQ35" s="161"/>
      <c r="AR35" s="161"/>
      <c r="AS35" s="161"/>
      <c r="AT35" s="161"/>
      <c r="AU35" s="161"/>
      <c r="AV35" s="161"/>
      <c r="AW35" s="161"/>
      <c r="AX35" s="161"/>
      <c r="AY35" s="161"/>
      <c r="AZ35" s="161"/>
      <c r="BA35" s="161"/>
      <c r="BB35" s="161"/>
      <c r="BC35" s="161"/>
      <c r="BD35" s="161"/>
      <c r="BE35" s="161"/>
      <c r="BF35" s="161"/>
      <c r="BG35" s="161"/>
      <c r="BH35" s="161"/>
    </row>
    <row r="36" ht="29.3" customHeight="1" spans="1:60">
      <c r="A36" s="37"/>
      <c r="B36" s="84"/>
      <c r="C36" s="85"/>
      <c r="D36" s="86"/>
      <c r="E36" s="85"/>
      <c r="F36" s="86"/>
      <c r="G36" s="85"/>
      <c r="H36" s="87"/>
      <c r="I36" s="86"/>
      <c r="J36" s="85"/>
      <c r="K36" s="86"/>
      <c r="L36" s="85"/>
      <c r="M36" s="86"/>
      <c r="N36" s="133"/>
      <c r="O36" s="133"/>
      <c r="AK36" s="161"/>
      <c r="AL36" s="161"/>
      <c r="AM36" s="161"/>
      <c r="AN36" s="161"/>
      <c r="AO36" s="161"/>
      <c r="AP36" s="161"/>
      <c r="AQ36" s="161"/>
      <c r="AR36" s="161"/>
      <c r="AS36" s="161"/>
      <c r="AT36" s="161"/>
      <c r="AU36" s="161"/>
      <c r="AV36" s="161"/>
      <c r="AW36" s="161"/>
      <c r="AX36" s="161"/>
      <c r="AY36" s="161"/>
      <c r="AZ36" s="161"/>
      <c r="BA36" s="161"/>
      <c r="BB36" s="161"/>
      <c r="BC36" s="161"/>
      <c r="BD36" s="161"/>
      <c r="BE36" s="161"/>
      <c r="BF36" s="161"/>
      <c r="BG36" s="161"/>
      <c r="BH36" s="161"/>
    </row>
    <row r="37" ht="29.3" customHeight="1" spans="1:60">
      <c r="A37" s="37"/>
      <c r="B37" s="84"/>
      <c r="C37" s="85"/>
      <c r="D37" s="86"/>
      <c r="E37" s="85"/>
      <c r="F37" s="86"/>
      <c r="G37" s="85"/>
      <c r="H37" s="87"/>
      <c r="I37" s="86"/>
      <c r="J37" s="85"/>
      <c r="K37" s="86"/>
      <c r="L37" s="85"/>
      <c r="M37" s="86"/>
      <c r="N37" s="133"/>
      <c r="O37" s="133"/>
      <c r="AK37" s="161"/>
      <c r="AL37" s="161"/>
      <c r="AM37" s="161"/>
      <c r="AN37" s="161"/>
      <c r="AO37" s="161"/>
      <c r="AP37" s="161"/>
      <c r="AQ37" s="161"/>
      <c r="AR37" s="161"/>
      <c r="AS37" s="161"/>
      <c r="AT37" s="161"/>
      <c r="AU37" s="161"/>
      <c r="AV37" s="161"/>
      <c r="AW37" s="161"/>
      <c r="AX37" s="161"/>
      <c r="AY37" s="161"/>
      <c r="AZ37" s="161"/>
      <c r="BA37" s="161"/>
      <c r="BB37" s="161"/>
      <c r="BC37" s="161"/>
      <c r="BD37" s="161"/>
      <c r="BE37" s="161"/>
      <c r="BF37" s="161"/>
      <c r="BG37" s="161"/>
      <c r="BH37" s="161"/>
    </row>
    <row r="38" ht="29.3" customHeight="1" spans="1:60">
      <c r="A38" s="37"/>
      <c r="B38" s="84"/>
      <c r="C38" s="85"/>
      <c r="D38" s="86"/>
      <c r="E38" s="85"/>
      <c r="F38" s="86"/>
      <c r="G38" s="85"/>
      <c r="H38" s="87"/>
      <c r="I38" s="86"/>
      <c r="J38" s="85"/>
      <c r="K38" s="86"/>
      <c r="L38" s="85"/>
      <c r="M38" s="86"/>
      <c r="N38" s="133"/>
      <c r="O38" s="133"/>
      <c r="AK38" s="161"/>
      <c r="AL38" s="161"/>
      <c r="AM38" s="161"/>
      <c r="AN38" s="161"/>
      <c r="AO38" s="161"/>
      <c r="AP38" s="161"/>
      <c r="AQ38" s="161"/>
      <c r="AR38" s="161"/>
      <c r="AS38" s="161"/>
      <c r="AT38" s="161"/>
      <c r="AU38" s="161"/>
      <c r="AV38" s="161"/>
      <c r="AW38" s="161"/>
      <c r="AX38" s="161"/>
      <c r="AY38" s="161"/>
      <c r="AZ38" s="161"/>
      <c r="BA38" s="161"/>
      <c r="BB38" s="161"/>
      <c r="BC38" s="161"/>
      <c r="BD38" s="161"/>
      <c r="BE38" s="161"/>
      <c r="BF38" s="161"/>
      <c r="BG38" s="161"/>
      <c r="BH38" s="161"/>
    </row>
    <row r="39" ht="29.3" customHeight="1" spans="1:60">
      <c r="A39" s="37"/>
      <c r="B39" s="84"/>
      <c r="C39" s="85"/>
      <c r="D39" s="86"/>
      <c r="E39" s="85"/>
      <c r="F39" s="86"/>
      <c r="G39" s="85"/>
      <c r="H39" s="87"/>
      <c r="I39" s="86"/>
      <c r="J39" s="85"/>
      <c r="K39" s="86"/>
      <c r="L39" s="85"/>
      <c r="M39" s="86"/>
      <c r="N39" s="133"/>
      <c r="O39" s="133"/>
      <c r="AK39" s="161"/>
      <c r="AL39" s="161"/>
      <c r="AM39" s="161"/>
      <c r="AN39" s="161"/>
      <c r="AO39" s="161"/>
      <c r="AP39" s="161"/>
      <c r="AQ39" s="161"/>
      <c r="AR39" s="161"/>
      <c r="AS39" s="161"/>
      <c r="AT39" s="161"/>
      <c r="AU39" s="161"/>
      <c r="AV39" s="161"/>
      <c r="AW39" s="161"/>
      <c r="AX39" s="161"/>
      <c r="AY39" s="161"/>
      <c r="AZ39" s="161"/>
      <c r="BA39" s="161"/>
      <c r="BB39" s="161"/>
      <c r="BC39" s="161"/>
      <c r="BD39" s="161"/>
      <c r="BE39" s="161"/>
      <c r="BF39" s="161"/>
      <c r="BG39" s="161"/>
      <c r="BH39" s="161"/>
    </row>
    <row r="40" ht="29.3" customHeight="1" spans="1:60">
      <c r="A40" s="37"/>
      <c r="B40" s="84"/>
      <c r="C40" s="85"/>
      <c r="D40" s="86"/>
      <c r="E40" s="85"/>
      <c r="F40" s="86"/>
      <c r="G40" s="85"/>
      <c r="H40" s="87"/>
      <c r="I40" s="86"/>
      <c r="J40" s="85"/>
      <c r="K40" s="86"/>
      <c r="L40" s="85"/>
      <c r="M40" s="86"/>
      <c r="N40" s="133"/>
      <c r="O40" s="133"/>
      <c r="AK40" s="161"/>
      <c r="AL40" s="161"/>
      <c r="AM40" s="161"/>
      <c r="AN40" s="161"/>
      <c r="AO40" s="161"/>
      <c r="AP40" s="161"/>
      <c r="AQ40" s="161"/>
      <c r="AR40" s="161"/>
      <c r="AS40" s="161"/>
      <c r="AT40" s="161"/>
      <c r="AU40" s="161"/>
      <c r="AV40" s="161"/>
      <c r="AW40" s="161"/>
      <c r="AX40" s="161"/>
      <c r="AY40" s="161"/>
      <c r="AZ40" s="161"/>
      <c r="BA40" s="161"/>
      <c r="BB40" s="161"/>
      <c r="BC40" s="161"/>
      <c r="BD40" s="161"/>
      <c r="BE40" s="161"/>
      <c r="BF40" s="161"/>
      <c r="BG40" s="161"/>
      <c r="BH40" s="161"/>
    </row>
    <row r="41" ht="29.3" customHeight="1" spans="1:60">
      <c r="A41" s="37"/>
      <c r="B41" s="84"/>
      <c r="C41" s="85"/>
      <c r="D41" s="86"/>
      <c r="E41" s="85"/>
      <c r="F41" s="86"/>
      <c r="G41" s="85"/>
      <c r="H41" s="87"/>
      <c r="I41" s="86"/>
      <c r="J41" s="85"/>
      <c r="K41" s="86"/>
      <c r="L41" s="85"/>
      <c r="M41" s="86"/>
      <c r="N41" s="133"/>
      <c r="O41" s="133"/>
      <c r="AK41" s="161"/>
      <c r="AL41" s="161"/>
      <c r="AM41" s="161"/>
      <c r="AN41" s="161"/>
      <c r="AO41" s="161"/>
      <c r="AP41" s="161"/>
      <c r="AQ41" s="161"/>
      <c r="AR41" s="161"/>
      <c r="AS41" s="161"/>
      <c r="AT41" s="161"/>
      <c r="AU41" s="161"/>
      <c r="AV41" s="161"/>
      <c r="AW41" s="161"/>
      <c r="AX41" s="161"/>
      <c r="AY41" s="161"/>
      <c r="AZ41" s="161"/>
      <c r="BA41" s="161"/>
      <c r="BB41" s="161"/>
      <c r="BC41" s="161"/>
      <c r="BD41" s="161"/>
      <c r="BE41" s="161"/>
      <c r="BF41" s="161"/>
      <c r="BG41" s="161"/>
      <c r="BH41" s="161"/>
    </row>
    <row r="42" ht="29.3" customHeight="1" spans="1:60">
      <c r="A42" s="37"/>
      <c r="B42" s="84"/>
      <c r="C42" s="85"/>
      <c r="D42" s="86"/>
      <c r="E42" s="85"/>
      <c r="F42" s="86"/>
      <c r="G42" s="85"/>
      <c r="H42" s="87"/>
      <c r="I42" s="86"/>
      <c r="J42" s="85"/>
      <c r="K42" s="86"/>
      <c r="L42" s="85"/>
      <c r="M42" s="86"/>
      <c r="N42" s="133"/>
      <c r="O42" s="133"/>
      <c r="AK42" s="161"/>
      <c r="AL42" s="161"/>
      <c r="AM42" s="161"/>
      <c r="AN42" s="161"/>
      <c r="AO42" s="161"/>
      <c r="AP42" s="161"/>
      <c r="AQ42" s="161"/>
      <c r="AR42" s="161"/>
      <c r="AS42" s="161"/>
      <c r="AT42" s="161"/>
      <c r="AU42" s="161"/>
      <c r="AV42" s="161"/>
      <c r="AW42" s="161"/>
      <c r="AX42" s="161"/>
      <c r="AY42" s="161"/>
      <c r="AZ42" s="161"/>
      <c r="BA42" s="161"/>
      <c r="BB42" s="161"/>
      <c r="BC42" s="161"/>
      <c r="BD42" s="161"/>
      <c r="BE42" s="161"/>
      <c r="BF42" s="161"/>
      <c r="BG42" s="161"/>
      <c r="BH42" s="161"/>
    </row>
    <row r="43" ht="29.3" customHeight="1" spans="1:60">
      <c r="A43" s="37"/>
      <c r="B43" s="88"/>
      <c r="C43" s="85"/>
      <c r="D43" s="86"/>
      <c r="E43" s="85"/>
      <c r="F43" s="86"/>
      <c r="G43" s="85"/>
      <c r="H43" s="87"/>
      <c r="I43" s="86"/>
      <c r="J43" s="85"/>
      <c r="K43" s="86"/>
      <c r="L43" s="85"/>
      <c r="M43" s="86"/>
      <c r="N43" s="133"/>
      <c r="O43" s="133"/>
      <c r="AK43" s="161"/>
      <c r="AL43" s="161"/>
      <c r="AM43" s="161"/>
      <c r="AN43" s="161"/>
      <c r="AO43" s="161"/>
      <c r="AP43" s="161"/>
      <c r="AQ43" s="161"/>
      <c r="AR43" s="161"/>
      <c r="AS43" s="161"/>
      <c r="AT43" s="161"/>
      <c r="AU43" s="161"/>
      <c r="AV43" s="161"/>
      <c r="AW43" s="161"/>
      <c r="AX43" s="161"/>
      <c r="AY43" s="161"/>
      <c r="AZ43" s="161"/>
      <c r="BA43" s="161"/>
      <c r="BB43" s="161"/>
      <c r="BC43" s="161"/>
      <c r="BD43" s="161"/>
      <c r="BE43" s="161"/>
      <c r="BF43" s="161"/>
      <c r="BG43" s="161"/>
      <c r="BH43" s="161"/>
    </row>
    <row r="44" ht="15" customHeight="1" spans="1:60">
      <c r="A44" s="37"/>
      <c r="B44" s="59"/>
      <c r="C44" s="60"/>
      <c r="D44" s="60"/>
      <c r="E44" s="59"/>
      <c r="F44" s="61"/>
      <c r="G44" s="59"/>
      <c r="H44" s="62"/>
      <c r="I44" s="62"/>
      <c r="J44" s="118"/>
      <c r="K44" s="119"/>
      <c r="L44" s="119"/>
      <c r="M44" s="120"/>
      <c r="N44" s="120"/>
      <c r="O44" s="111"/>
      <c r="P44" s="108"/>
      <c r="AK44" s="161"/>
      <c r="AL44" s="161"/>
      <c r="AM44" s="161"/>
      <c r="AN44" s="161"/>
      <c r="AO44" s="161"/>
      <c r="AP44" s="161"/>
      <c r="AQ44" s="161"/>
      <c r="AR44" s="161"/>
      <c r="AS44" s="161"/>
      <c r="AT44" s="161"/>
      <c r="AU44" s="161"/>
      <c r="AV44" s="161"/>
      <c r="AW44" s="161"/>
      <c r="AX44" s="161"/>
      <c r="AY44" s="161"/>
      <c r="AZ44" s="161"/>
      <c r="BA44" s="161"/>
      <c r="BB44" s="161"/>
      <c r="BC44" s="161"/>
      <c r="BD44" s="161"/>
      <c r="BE44" s="161"/>
      <c r="BF44" s="161"/>
      <c r="BG44" s="161"/>
      <c r="BH44" s="161"/>
    </row>
    <row r="45" ht="31" customHeight="1" spans="1:60">
      <c r="A45" s="37"/>
      <c r="B45" s="79" t="s">
        <v>51</v>
      </c>
      <c r="C45" s="79"/>
      <c r="D45" s="79"/>
      <c r="E45" s="79"/>
      <c r="F45" s="79"/>
      <c r="G45" s="79"/>
      <c r="H45" s="79"/>
      <c r="I45" s="79"/>
      <c r="J45" s="79"/>
      <c r="K45" s="79"/>
      <c r="L45" s="79"/>
      <c r="M45" s="79"/>
      <c r="N45" s="79"/>
      <c r="O45" s="79"/>
      <c r="AK45" s="161"/>
      <c r="AL45" s="161"/>
      <c r="AM45" s="161"/>
      <c r="AN45" s="161"/>
      <c r="AO45" s="161"/>
      <c r="AP45" s="161"/>
      <c r="AQ45" s="161"/>
      <c r="AR45" s="161"/>
      <c r="AS45" s="161"/>
      <c r="AT45" s="161"/>
      <c r="AU45" s="161"/>
      <c r="AV45" s="161"/>
      <c r="AW45" s="161"/>
      <c r="AX45" s="161"/>
      <c r="AY45" s="161"/>
      <c r="AZ45" s="161"/>
      <c r="BA45" s="161"/>
      <c r="BB45" s="161"/>
      <c r="BC45" s="161"/>
      <c r="BD45" s="161"/>
      <c r="BE45" s="161"/>
      <c r="BF45" s="161"/>
      <c r="BG45" s="161"/>
      <c r="BH45" s="161"/>
    </row>
    <row r="46" ht="31" customHeight="1" spans="1:60">
      <c r="A46" s="37"/>
      <c r="B46" s="89" t="s">
        <v>52</v>
      </c>
      <c r="C46" s="89"/>
      <c r="D46" s="89"/>
      <c r="E46" s="89"/>
      <c r="F46" s="89"/>
      <c r="G46" s="89"/>
      <c r="H46" s="89"/>
      <c r="I46" s="89"/>
      <c r="J46" s="89"/>
      <c r="K46" s="89"/>
      <c r="L46" s="89"/>
      <c r="M46" s="89"/>
      <c r="N46" s="89"/>
      <c r="O46" s="89"/>
      <c r="AK46" s="161"/>
      <c r="AL46" s="161"/>
      <c r="AM46" s="161"/>
      <c r="AN46" s="161"/>
      <c r="AO46" s="161"/>
      <c r="AP46" s="161"/>
      <c r="AQ46" s="161"/>
      <c r="AR46" s="161"/>
      <c r="AS46" s="161"/>
      <c r="AT46" s="161"/>
      <c r="AU46" s="161"/>
      <c r="AV46" s="161"/>
      <c r="AW46" s="161"/>
      <c r="AX46" s="161"/>
      <c r="AY46" s="161"/>
      <c r="AZ46" s="161"/>
      <c r="BA46" s="161"/>
      <c r="BB46" s="161"/>
      <c r="BC46" s="161"/>
      <c r="BD46" s="161"/>
      <c r="BE46" s="161"/>
      <c r="BF46" s="161"/>
      <c r="BG46" s="161"/>
      <c r="BH46" s="161"/>
    </row>
    <row r="47" ht="31" customHeight="1" spans="1:60">
      <c r="A47" s="37"/>
      <c r="B47" s="90" t="s">
        <v>53</v>
      </c>
      <c r="C47" s="63" t="s">
        <v>54</v>
      </c>
      <c r="D47" s="63"/>
      <c r="E47" s="63"/>
      <c r="F47" s="63" t="s">
        <v>55</v>
      </c>
      <c r="G47" s="63"/>
      <c r="H47" s="63" t="s">
        <v>56</v>
      </c>
      <c r="I47" s="63" t="s">
        <v>57</v>
      </c>
      <c r="J47" s="63" t="s">
        <v>58</v>
      </c>
      <c r="K47" s="63" t="s">
        <v>59</v>
      </c>
      <c r="L47" s="63" t="s">
        <v>60</v>
      </c>
      <c r="M47" s="63" t="s">
        <v>61</v>
      </c>
      <c r="N47" s="63" t="s">
        <v>44</v>
      </c>
      <c r="O47" s="63" t="s">
        <v>45</v>
      </c>
      <c r="P47" s="33" t="s">
        <v>62</v>
      </c>
      <c r="Q47" s="143" t="s">
        <v>63</v>
      </c>
      <c r="R47" s="143" t="s">
        <v>64</v>
      </c>
      <c r="S47" s="143" t="s">
        <v>65</v>
      </c>
      <c r="T47" s="143" t="s">
        <v>66</v>
      </c>
      <c r="U47" s="143" t="s">
        <v>67</v>
      </c>
      <c r="V47" s="143" t="s">
        <v>68</v>
      </c>
      <c r="W47" s="143" t="s">
        <v>69</v>
      </c>
      <c r="X47" s="143" t="s">
        <v>70</v>
      </c>
      <c r="Y47" s="151" t="s">
        <v>71</v>
      </c>
      <c r="Z47" s="155" t="s">
        <v>72</v>
      </c>
      <c r="AA47" s="156"/>
      <c r="AB47" s="124" t="s">
        <v>73</v>
      </c>
      <c r="AC47" s="126" t="s">
        <v>74</v>
      </c>
      <c r="AD47" s="126" t="s">
        <v>75</v>
      </c>
      <c r="AK47" s="161"/>
      <c r="AL47" s="161"/>
      <c r="AM47" s="161"/>
      <c r="AN47" s="161"/>
      <c r="AO47" s="161"/>
      <c r="AP47" s="161"/>
      <c r="AQ47" s="161"/>
      <c r="AR47" s="161"/>
      <c r="AS47" s="161"/>
      <c r="AT47" s="161"/>
      <c r="AU47" s="161"/>
      <c r="AV47" s="161"/>
      <c r="AW47" s="161"/>
      <c r="AX47" s="161"/>
      <c r="AY47" s="161"/>
      <c r="AZ47" s="161"/>
      <c r="BA47" s="161"/>
      <c r="BB47" s="161"/>
      <c r="BC47" s="161"/>
      <c r="BD47" s="161"/>
      <c r="BE47" s="161"/>
      <c r="BF47" s="161"/>
      <c r="BG47" s="161"/>
      <c r="BH47" s="161"/>
    </row>
    <row r="48" ht="31" customHeight="1" spans="1:60">
      <c r="A48" s="37"/>
      <c r="B48" s="91"/>
      <c r="C48" s="92"/>
      <c r="D48" s="93"/>
      <c r="E48" s="93"/>
      <c r="F48" s="92"/>
      <c r="G48" s="93"/>
      <c r="H48" s="92"/>
      <c r="I48" s="92"/>
      <c r="J48" s="134"/>
      <c r="K48" s="135"/>
      <c r="L48" s="136" t="str">
        <f t="shared" ref="L48:L53" si="0">IF(B48&lt;&gt;"",IF(I48="独立完成",1,IF(I48="合作完成",P48))*(IF(H48="否",0.5,IF(H48="是",1,0))),"")</f>
        <v/>
      </c>
      <c r="M48" s="136" t="str">
        <f t="shared" ref="M48:M53" si="1">IF(B48&lt;&gt;"",SUM(Q48:X48)*L48,"")</f>
        <v/>
      </c>
      <c r="N48" s="137"/>
      <c r="O48" s="137"/>
      <c r="P48" s="137">
        <f t="shared" ref="P48:P53" si="2">IF(K48=1,0.8,IF(K48=2,0.2,IF(K48&gt;2,0.1,0)))</f>
        <v>0</v>
      </c>
      <c r="Q48" s="150">
        <f t="shared" ref="Q48:Q53" si="3">IF(B48="JA三大检索",20,0)</f>
        <v>0</v>
      </c>
      <c r="R48" s="150">
        <f t="shared" ref="R48:R53" si="4">IF(B48="中文核心期刊",15,0)</f>
        <v>0</v>
      </c>
      <c r="S48" s="150">
        <f t="shared" ref="S48:S53" si="5">IF(B48="CA三大检索",8,0)</f>
        <v>0</v>
      </c>
      <c r="T48" s="150">
        <f t="shared" ref="T48:T53" si="6">IF(B48="一般期刊、外文期刊",5,0)</f>
        <v>0</v>
      </c>
      <c r="U48" s="150">
        <f t="shared" ref="U48:U53" si="7">IF(B48="国际学术会议论文集",5,0)</f>
        <v>0</v>
      </c>
      <c r="V48" s="150">
        <f t="shared" ref="V48:V53" si="8">IF(B48="国家级重要报刊",15,0)</f>
        <v>0</v>
      </c>
      <c r="W48" s="150">
        <f t="shared" ref="W48:W53" si="9">IF(B48="省级重要报刊理论版",12,0)</f>
        <v>0</v>
      </c>
      <c r="X48" s="150">
        <f t="shared" ref="X48:X53" si="10">IF(B48="市级重要报刊",5,0)</f>
        <v>0</v>
      </c>
      <c r="Y48" s="151" t="str">
        <f>IF(B48&lt;&gt;"",(IF(OR(B48="一般期刊、外文期刊",B48="国际学术会议论文集",B48="市级重要报刊"),5,IF(OR(B48="中文核心期刊",B48="国家级重要报刊"),15,IF(B48="CA三大检索",8,IF(B48="JA三大检索",20,IF(B48="省级重要报刊理论版",12,0))))))*L48,"")</f>
        <v/>
      </c>
      <c r="Z48" s="155">
        <f t="shared" ref="Z48:Z53" si="11">IF(AND(OR(B48="JA三大检索",B48="中文核心期刊"),OR(I48="独立完成",K48=1)),1,0)</f>
        <v>0</v>
      </c>
      <c r="AA48" s="156"/>
      <c r="AB48" s="126">
        <f t="shared" ref="AB48:AB53" si="12">IF(OR(I48="独立完成",K48=1),1,0)</f>
        <v>0</v>
      </c>
      <c r="AC48" s="126">
        <f t="shared" ref="AC48:AC53" si="13">IF(B48&lt;&gt;"",1,0)</f>
        <v>0</v>
      </c>
      <c r="AD48" s="126" t="str">
        <f>IF(AND(SUM(AC48:AC53)&gt;=5,SUM(AB48:AB53)&gt;=3),"满足","不满足")</f>
        <v>不满足</v>
      </c>
      <c r="AK48" s="161"/>
      <c r="AL48" s="161"/>
      <c r="AM48" s="161"/>
      <c r="AN48" s="161"/>
      <c r="AO48" s="161"/>
      <c r="AP48" s="161"/>
      <c r="AQ48" s="161"/>
      <c r="AR48" s="161"/>
      <c r="AS48" s="161"/>
      <c r="AT48" s="161"/>
      <c r="AU48" s="161"/>
      <c r="AV48" s="161"/>
      <c r="AW48" s="161"/>
      <c r="AX48" s="161"/>
      <c r="AY48" s="161"/>
      <c r="AZ48" s="161"/>
      <c r="BA48" s="161"/>
      <c r="BB48" s="161"/>
      <c r="BC48" s="161"/>
      <c r="BD48" s="161"/>
      <c r="BE48" s="161"/>
      <c r="BF48" s="161"/>
      <c r="BG48" s="161"/>
      <c r="BH48" s="161"/>
    </row>
    <row r="49" ht="31" customHeight="1" spans="1:60">
      <c r="A49" s="37"/>
      <c r="B49" s="91"/>
      <c r="C49" s="92"/>
      <c r="D49" s="93"/>
      <c r="E49" s="93"/>
      <c r="F49" s="92"/>
      <c r="G49" s="93"/>
      <c r="H49" s="92"/>
      <c r="I49" s="92"/>
      <c r="J49" s="134"/>
      <c r="K49" s="135"/>
      <c r="L49" s="136" t="str">
        <f t="shared" si="0"/>
        <v/>
      </c>
      <c r="M49" s="136" t="str">
        <f t="shared" si="1"/>
        <v/>
      </c>
      <c r="N49" s="137"/>
      <c r="O49" s="137"/>
      <c r="P49" s="137">
        <f t="shared" si="2"/>
        <v>0</v>
      </c>
      <c r="Q49" s="150">
        <f t="shared" si="3"/>
        <v>0</v>
      </c>
      <c r="R49" s="150">
        <f t="shared" si="4"/>
        <v>0</v>
      </c>
      <c r="S49" s="150">
        <f t="shared" si="5"/>
        <v>0</v>
      </c>
      <c r="T49" s="150">
        <f t="shared" si="6"/>
        <v>0</v>
      </c>
      <c r="U49" s="150">
        <f t="shared" si="7"/>
        <v>0</v>
      </c>
      <c r="V49" s="150">
        <f t="shared" si="8"/>
        <v>0</v>
      </c>
      <c r="W49" s="150">
        <f t="shared" si="9"/>
        <v>0</v>
      </c>
      <c r="X49" s="150">
        <f t="shared" si="10"/>
        <v>0</v>
      </c>
      <c r="Y49" s="151"/>
      <c r="Z49" s="155">
        <f t="shared" si="11"/>
        <v>0</v>
      </c>
      <c r="AA49" s="156"/>
      <c r="AB49" s="126">
        <f t="shared" si="12"/>
        <v>0</v>
      </c>
      <c r="AC49" s="126">
        <f t="shared" si="13"/>
        <v>0</v>
      </c>
      <c r="AD49" s="157"/>
      <c r="AK49" s="161"/>
      <c r="AL49" s="161"/>
      <c r="AM49" s="161"/>
      <c r="AN49" s="161"/>
      <c r="AO49" s="161"/>
      <c r="AP49" s="161"/>
      <c r="AQ49" s="161"/>
      <c r="AR49" s="161"/>
      <c r="AS49" s="161"/>
      <c r="AT49" s="161"/>
      <c r="AU49" s="161"/>
      <c r="AV49" s="161"/>
      <c r="AW49" s="161"/>
      <c r="AX49" s="161"/>
      <c r="AY49" s="161"/>
      <c r="AZ49" s="161"/>
      <c r="BA49" s="161"/>
      <c r="BB49" s="161"/>
      <c r="BC49" s="161"/>
      <c r="BD49" s="161"/>
      <c r="BE49" s="161"/>
      <c r="BF49" s="161"/>
      <c r="BG49" s="161"/>
      <c r="BH49" s="161"/>
    </row>
    <row r="50" ht="31" customHeight="1" spans="1:60">
      <c r="A50" s="37"/>
      <c r="B50" s="91"/>
      <c r="C50" s="92"/>
      <c r="D50" s="93"/>
      <c r="E50" s="93"/>
      <c r="F50" s="92"/>
      <c r="G50" s="93"/>
      <c r="H50" s="92"/>
      <c r="I50" s="92"/>
      <c r="J50" s="134"/>
      <c r="K50" s="135"/>
      <c r="L50" s="136" t="str">
        <f t="shared" si="0"/>
        <v/>
      </c>
      <c r="M50" s="136" t="str">
        <f t="shared" si="1"/>
        <v/>
      </c>
      <c r="N50" s="137"/>
      <c r="O50" s="137"/>
      <c r="P50" s="137">
        <f t="shared" si="2"/>
        <v>0</v>
      </c>
      <c r="Q50" s="150">
        <f t="shared" si="3"/>
        <v>0</v>
      </c>
      <c r="R50" s="150">
        <f t="shared" si="4"/>
        <v>0</v>
      </c>
      <c r="S50" s="150">
        <f t="shared" si="5"/>
        <v>0</v>
      </c>
      <c r="T50" s="150">
        <f t="shared" si="6"/>
        <v>0</v>
      </c>
      <c r="U50" s="150">
        <f t="shared" si="7"/>
        <v>0</v>
      </c>
      <c r="V50" s="150">
        <f t="shared" si="8"/>
        <v>0</v>
      </c>
      <c r="W50" s="150">
        <f t="shared" si="9"/>
        <v>0</v>
      </c>
      <c r="X50" s="150">
        <f t="shared" si="10"/>
        <v>0</v>
      </c>
      <c r="Y50" s="151"/>
      <c r="Z50" s="155">
        <f t="shared" si="11"/>
        <v>0</v>
      </c>
      <c r="AA50" s="156"/>
      <c r="AB50" s="126">
        <f t="shared" si="12"/>
        <v>0</v>
      </c>
      <c r="AC50" s="126">
        <f t="shared" si="13"/>
        <v>0</v>
      </c>
      <c r="AD50" s="157"/>
      <c r="AK50" s="161"/>
      <c r="AL50" s="161"/>
      <c r="AM50" s="161"/>
      <c r="AN50" s="161"/>
      <c r="AO50" s="161"/>
      <c r="AP50" s="161"/>
      <c r="AQ50" s="161"/>
      <c r="AR50" s="161"/>
      <c r="AS50" s="161"/>
      <c r="AT50" s="161"/>
      <c r="AU50" s="161"/>
      <c r="AV50" s="161"/>
      <c r="AW50" s="161"/>
      <c r="AX50" s="161"/>
      <c r="AY50" s="161"/>
      <c r="AZ50" s="161"/>
      <c r="BA50" s="161"/>
      <c r="BB50" s="161"/>
      <c r="BC50" s="161"/>
      <c r="BD50" s="161"/>
      <c r="BE50" s="161"/>
      <c r="BF50" s="161"/>
      <c r="BG50" s="161"/>
      <c r="BH50" s="161"/>
    </row>
    <row r="51" ht="31" customHeight="1" spans="1:60">
      <c r="A51" s="37"/>
      <c r="B51" s="91"/>
      <c r="C51" s="92"/>
      <c r="D51" s="93"/>
      <c r="E51" s="93"/>
      <c r="F51" s="92"/>
      <c r="G51" s="93"/>
      <c r="H51" s="92"/>
      <c r="I51" s="92"/>
      <c r="J51" s="134"/>
      <c r="K51" s="135"/>
      <c r="L51" s="136" t="str">
        <f t="shared" si="0"/>
        <v/>
      </c>
      <c r="M51" s="136" t="str">
        <f t="shared" si="1"/>
        <v/>
      </c>
      <c r="N51" s="137"/>
      <c r="O51" s="137"/>
      <c r="P51" s="137">
        <f t="shared" si="2"/>
        <v>0</v>
      </c>
      <c r="Q51" s="150">
        <f t="shared" si="3"/>
        <v>0</v>
      </c>
      <c r="R51" s="150">
        <f t="shared" si="4"/>
        <v>0</v>
      </c>
      <c r="S51" s="150">
        <f t="shared" si="5"/>
        <v>0</v>
      </c>
      <c r="T51" s="150">
        <f t="shared" si="6"/>
        <v>0</v>
      </c>
      <c r="U51" s="150">
        <f t="shared" si="7"/>
        <v>0</v>
      </c>
      <c r="V51" s="150">
        <f t="shared" si="8"/>
        <v>0</v>
      </c>
      <c r="W51" s="150">
        <f t="shared" si="9"/>
        <v>0</v>
      </c>
      <c r="X51" s="150">
        <f t="shared" si="10"/>
        <v>0</v>
      </c>
      <c r="Y51" s="151"/>
      <c r="Z51" s="155">
        <f t="shared" si="11"/>
        <v>0</v>
      </c>
      <c r="AA51" s="156"/>
      <c r="AB51" s="126">
        <f t="shared" si="12"/>
        <v>0</v>
      </c>
      <c r="AC51" s="126">
        <f t="shared" si="13"/>
        <v>0</v>
      </c>
      <c r="AD51" s="157"/>
      <c r="AK51" s="161"/>
      <c r="AL51" s="161"/>
      <c r="AM51" s="161"/>
      <c r="AN51" s="161"/>
      <c r="AO51" s="161"/>
      <c r="AP51" s="161"/>
      <c r="AQ51" s="161"/>
      <c r="AR51" s="161"/>
      <c r="AS51" s="161"/>
      <c r="AT51" s="161"/>
      <c r="AU51" s="161"/>
      <c r="AV51" s="161"/>
      <c r="AW51" s="161"/>
      <c r="AX51" s="161"/>
      <c r="AY51" s="161"/>
      <c r="AZ51" s="161"/>
      <c r="BA51" s="161"/>
      <c r="BB51" s="161"/>
      <c r="BC51" s="161"/>
      <c r="BD51" s="161"/>
      <c r="BE51" s="161"/>
      <c r="BF51" s="161"/>
      <c r="BG51" s="161"/>
      <c r="BH51" s="161"/>
    </row>
    <row r="52" ht="31" customHeight="1" spans="1:60">
      <c r="A52" s="37"/>
      <c r="B52" s="91"/>
      <c r="C52" s="92"/>
      <c r="D52" s="93"/>
      <c r="E52" s="93"/>
      <c r="F52" s="92"/>
      <c r="G52" s="93"/>
      <c r="H52" s="92"/>
      <c r="I52" s="92"/>
      <c r="J52" s="134"/>
      <c r="K52" s="135"/>
      <c r="L52" s="136" t="str">
        <f t="shared" si="0"/>
        <v/>
      </c>
      <c r="M52" s="136" t="str">
        <f t="shared" si="1"/>
        <v/>
      </c>
      <c r="N52" s="137"/>
      <c r="O52" s="137"/>
      <c r="P52" s="137">
        <f t="shared" si="2"/>
        <v>0</v>
      </c>
      <c r="Q52" s="150">
        <f t="shared" si="3"/>
        <v>0</v>
      </c>
      <c r="R52" s="150">
        <f t="shared" si="4"/>
        <v>0</v>
      </c>
      <c r="S52" s="150">
        <f t="shared" si="5"/>
        <v>0</v>
      </c>
      <c r="T52" s="150">
        <f t="shared" si="6"/>
        <v>0</v>
      </c>
      <c r="U52" s="150">
        <f t="shared" si="7"/>
        <v>0</v>
      </c>
      <c r="V52" s="150">
        <f t="shared" si="8"/>
        <v>0</v>
      </c>
      <c r="W52" s="150">
        <f t="shared" si="9"/>
        <v>0</v>
      </c>
      <c r="X52" s="150">
        <f t="shared" si="10"/>
        <v>0</v>
      </c>
      <c r="Y52" s="151" t="str">
        <f>IF(B52&lt;&gt;"",(IF(OR(B52="一般期刊、外文期刊",B52="国际学术会议论文集",B52="市级重要报刊"),5,IF(OR(B52="中文核心期刊",B52="国家级重要报刊"),15,IF(B52="CA三大检索",8,IF(B52="JA三大检索",20,IF(B52="省级重要报刊理论版",12,0))))))*L52,"")</f>
        <v/>
      </c>
      <c r="Z52" s="155">
        <f t="shared" si="11"/>
        <v>0</v>
      </c>
      <c r="AA52" s="156"/>
      <c r="AB52" s="126">
        <f t="shared" si="12"/>
        <v>0</v>
      </c>
      <c r="AC52" s="126">
        <f t="shared" si="13"/>
        <v>0</v>
      </c>
      <c r="AD52" s="157"/>
      <c r="AK52" s="161"/>
      <c r="AL52" s="161"/>
      <c r="AM52" s="161"/>
      <c r="AN52" s="161"/>
      <c r="AO52" s="161"/>
      <c r="AP52" s="161"/>
      <c r="AQ52" s="161"/>
      <c r="AR52" s="161"/>
      <c r="AS52" s="161"/>
      <c r="AT52" s="161"/>
      <c r="AU52" s="161"/>
      <c r="AV52" s="161"/>
      <c r="AW52" s="161"/>
      <c r="AX52" s="161"/>
      <c r="AY52" s="161"/>
      <c r="AZ52" s="161"/>
      <c r="BA52" s="161"/>
      <c r="BB52" s="161"/>
      <c r="BC52" s="161"/>
      <c r="BD52" s="161"/>
      <c r="BE52" s="161"/>
      <c r="BF52" s="161"/>
      <c r="BG52" s="161"/>
      <c r="BH52" s="161"/>
    </row>
    <row r="53" ht="31" customHeight="1" spans="1:60">
      <c r="A53" s="37"/>
      <c r="B53" s="91"/>
      <c r="C53" s="92"/>
      <c r="D53" s="93"/>
      <c r="E53" s="93"/>
      <c r="F53" s="92"/>
      <c r="G53" s="93"/>
      <c r="H53" s="92"/>
      <c r="I53" s="92"/>
      <c r="J53" s="134"/>
      <c r="K53" s="135"/>
      <c r="L53" s="136" t="str">
        <f t="shared" si="0"/>
        <v/>
      </c>
      <c r="M53" s="136" t="str">
        <f t="shared" si="1"/>
        <v/>
      </c>
      <c r="N53" s="137"/>
      <c r="O53" s="137"/>
      <c r="P53" s="137">
        <f t="shared" si="2"/>
        <v>0</v>
      </c>
      <c r="Q53" s="150">
        <f t="shared" si="3"/>
        <v>0</v>
      </c>
      <c r="R53" s="150">
        <f t="shared" si="4"/>
        <v>0</v>
      </c>
      <c r="S53" s="150">
        <f t="shared" si="5"/>
        <v>0</v>
      </c>
      <c r="T53" s="150">
        <f t="shared" si="6"/>
        <v>0</v>
      </c>
      <c r="U53" s="150">
        <f t="shared" si="7"/>
        <v>0</v>
      </c>
      <c r="V53" s="150">
        <f t="shared" si="8"/>
        <v>0</v>
      </c>
      <c r="W53" s="150">
        <f t="shared" si="9"/>
        <v>0</v>
      </c>
      <c r="X53" s="150">
        <f t="shared" si="10"/>
        <v>0</v>
      </c>
      <c r="Y53" s="151" t="str">
        <f>IF(B53&lt;&gt;"",(IF(OR(B53="一般期刊、外文期刊",B53="国际学术会议论文集",B53="市级重要报刊"),5,IF(OR(B53="中文核心期刊",B53="国家级重要报刊"),15,IF(B53="CA三大检索",8,IF(B53="JA三大检索",20,IF(B53="省级重要报刊理论版",12,0))))))*L53,"")</f>
        <v/>
      </c>
      <c r="Z53" s="155">
        <f t="shared" si="11"/>
        <v>0</v>
      </c>
      <c r="AA53" s="156"/>
      <c r="AB53" s="126">
        <f t="shared" si="12"/>
        <v>0</v>
      </c>
      <c r="AC53" s="126">
        <f t="shared" si="13"/>
        <v>0</v>
      </c>
      <c r="AD53" s="157"/>
      <c r="AK53" s="161"/>
      <c r="AL53" s="161"/>
      <c r="AM53" s="161"/>
      <c r="AN53" s="161"/>
      <c r="AO53" s="161"/>
      <c r="AP53" s="161"/>
      <c r="AQ53" s="161"/>
      <c r="AR53" s="161"/>
      <c r="AS53" s="161"/>
      <c r="AT53" s="161"/>
      <c r="AU53" s="161"/>
      <c r="AV53" s="161"/>
      <c r="AW53" s="161"/>
      <c r="AX53" s="161"/>
      <c r="AY53" s="161"/>
      <c r="AZ53" s="161"/>
      <c r="BA53" s="161"/>
      <c r="BB53" s="161"/>
      <c r="BC53" s="161"/>
      <c r="BD53" s="161"/>
      <c r="BE53" s="161"/>
      <c r="BF53" s="161"/>
      <c r="BG53" s="161"/>
      <c r="BH53" s="161"/>
    </row>
    <row r="54" ht="31" customHeight="1" spans="1:60">
      <c r="A54" s="37"/>
      <c r="B54" s="94" t="s">
        <v>76</v>
      </c>
      <c r="C54" s="95"/>
      <c r="D54" s="95"/>
      <c r="E54" s="95"/>
      <c r="F54" s="95"/>
      <c r="G54" s="95"/>
      <c r="H54" s="95"/>
      <c r="I54" s="95"/>
      <c r="J54" s="95"/>
      <c r="K54" s="95"/>
      <c r="L54" s="138"/>
      <c r="M54" s="136">
        <f>IF(M48&lt;&gt;"",SUM(M48:M53),0)</f>
        <v>0</v>
      </c>
      <c r="N54" s="139"/>
      <c r="O54" s="139"/>
      <c r="AK54" s="161"/>
      <c r="AL54" s="161"/>
      <c r="AM54" s="161"/>
      <c r="AN54" s="161"/>
      <c r="AO54" s="161"/>
      <c r="AP54" s="161"/>
      <c r="AQ54" s="161"/>
      <c r="AR54" s="161"/>
      <c r="AS54" s="161"/>
      <c r="AT54" s="161"/>
      <c r="AU54" s="161"/>
      <c r="AV54" s="161"/>
      <c r="AW54" s="161"/>
      <c r="AX54" s="161"/>
      <c r="AY54" s="161"/>
      <c r="AZ54" s="161"/>
      <c r="BA54" s="161"/>
      <c r="BB54" s="161"/>
      <c r="BC54" s="161"/>
      <c r="BD54" s="161"/>
      <c r="BE54" s="161"/>
      <c r="BF54" s="161"/>
      <c r="BG54" s="161"/>
      <c r="BH54" s="161"/>
    </row>
    <row r="55" ht="31" customHeight="1" spans="1:60">
      <c r="A55" s="37"/>
      <c r="B55" s="89" t="s">
        <v>77</v>
      </c>
      <c r="C55" s="89"/>
      <c r="D55" s="89"/>
      <c r="E55" s="89"/>
      <c r="F55" s="89"/>
      <c r="G55" s="89"/>
      <c r="H55" s="89"/>
      <c r="I55" s="89"/>
      <c r="J55" s="89"/>
      <c r="K55" s="89"/>
      <c r="L55" s="89"/>
      <c r="M55" s="89"/>
      <c r="N55" s="89"/>
      <c r="O55" s="89"/>
      <c r="AK55" s="161"/>
      <c r="AL55" s="161"/>
      <c r="AM55" s="161"/>
      <c r="AN55" s="161"/>
      <c r="AO55" s="161"/>
      <c r="AP55" s="161"/>
      <c r="AQ55" s="161"/>
      <c r="AR55" s="161"/>
      <c r="AS55" s="161"/>
      <c r="AT55" s="161"/>
      <c r="AU55" s="161"/>
      <c r="AV55" s="161"/>
      <c r="AW55" s="161"/>
      <c r="AX55" s="161"/>
      <c r="AY55" s="161"/>
      <c r="AZ55" s="161"/>
      <c r="BA55" s="161"/>
      <c r="BB55" s="161"/>
      <c r="BC55" s="161"/>
      <c r="BD55" s="161"/>
      <c r="BE55" s="161"/>
      <c r="BF55" s="161"/>
      <c r="BG55" s="161"/>
      <c r="BH55" s="161"/>
    </row>
    <row r="56" ht="31" customHeight="1" spans="1:60">
      <c r="A56" s="37"/>
      <c r="B56" s="90" t="s">
        <v>78</v>
      </c>
      <c r="C56" s="96" t="s">
        <v>79</v>
      </c>
      <c r="D56" s="97"/>
      <c r="E56" s="98"/>
      <c r="F56" s="96" t="s">
        <v>80</v>
      </c>
      <c r="G56" s="99"/>
      <c r="H56" s="100" t="s">
        <v>81</v>
      </c>
      <c r="I56" s="63" t="s">
        <v>82</v>
      </c>
      <c r="J56" s="140" t="s">
        <v>83</v>
      </c>
      <c r="K56" s="63" t="s">
        <v>84</v>
      </c>
      <c r="L56" s="63" t="s">
        <v>60</v>
      </c>
      <c r="M56" s="63" t="s">
        <v>61</v>
      </c>
      <c r="N56" s="63" t="s">
        <v>44</v>
      </c>
      <c r="O56" s="63" t="s">
        <v>45</v>
      </c>
      <c r="P56" s="33" t="s">
        <v>85</v>
      </c>
      <c r="Q56" s="151" t="s">
        <v>86</v>
      </c>
      <c r="R56" s="33" t="s">
        <v>87</v>
      </c>
      <c r="S56" s="143" t="s">
        <v>88</v>
      </c>
      <c r="T56" s="145" t="s">
        <v>89</v>
      </c>
      <c r="U56" s="143" t="s">
        <v>90</v>
      </c>
      <c r="V56" s="143" t="s">
        <v>91</v>
      </c>
      <c r="W56" s="143" t="s">
        <v>92</v>
      </c>
      <c r="X56" s="143" t="s">
        <v>93</v>
      </c>
      <c r="Y56" s="143" t="s">
        <v>94</v>
      </c>
      <c r="Z56" s="143" t="s">
        <v>95</v>
      </c>
      <c r="AA56" s="143" t="s">
        <v>96</v>
      </c>
      <c r="AB56" s="158" t="s">
        <v>97</v>
      </c>
      <c r="AC56" s="159"/>
      <c r="AD56" s="148" t="s">
        <v>98</v>
      </c>
      <c r="AE56" s="149"/>
      <c r="AF56" s="146" t="s">
        <v>75</v>
      </c>
      <c r="AG56" s="147"/>
      <c r="AK56" s="161"/>
      <c r="AL56" s="161"/>
      <c r="AM56" s="161"/>
      <c r="AN56" s="161"/>
      <c r="AO56" s="161"/>
      <c r="AP56" s="161"/>
      <c r="AQ56" s="161"/>
      <c r="AR56" s="161"/>
      <c r="AS56" s="161"/>
      <c r="AT56" s="161"/>
      <c r="AU56" s="161"/>
      <c r="AV56" s="161"/>
      <c r="AW56" s="161"/>
      <c r="AX56" s="161"/>
      <c r="AY56" s="161"/>
      <c r="AZ56" s="161"/>
      <c r="BA56" s="161"/>
      <c r="BB56" s="161"/>
      <c r="BC56" s="161"/>
      <c r="BD56" s="161"/>
      <c r="BE56" s="161"/>
      <c r="BF56" s="161"/>
      <c r="BG56" s="161"/>
      <c r="BH56" s="161"/>
    </row>
    <row r="57" ht="31" customHeight="1" spans="1:60">
      <c r="A57" s="37"/>
      <c r="B57" s="91"/>
      <c r="C57" s="101"/>
      <c r="D57" s="102"/>
      <c r="E57" s="103"/>
      <c r="F57" s="101"/>
      <c r="G57" s="103"/>
      <c r="H57" s="92"/>
      <c r="I57" s="141"/>
      <c r="J57" s="142"/>
      <c r="K57" s="92"/>
      <c r="L57" s="136" t="str">
        <f>IF(B57&lt;&gt;"",P57*R57,"")</f>
        <v/>
      </c>
      <c r="M57" s="136" t="str">
        <f>IF(B57&lt;&gt;"",SUM(S57:AA57)*J57*L57,"")</f>
        <v/>
      </c>
      <c r="N57" s="137"/>
      <c r="O57" s="33"/>
      <c r="P57" s="33">
        <f>IF(OR(K57="独著",K57="第一主编"),1,IF(K57="第二主编",0.8,IF(K57="参编",0.6,0)))</f>
        <v>0</v>
      </c>
      <c r="Q57" s="151">
        <f>IF(B57&lt;&gt;"",(IF(OR(B57="普通教材",B57="普通马克思主义教材"),0.3,IF(OR(B57="省级规划教材",B57="省级马克思主义教材"),0.6,IF(OR(B57="国家级规划教材",B57="国家级马克思主义教材"),0.8,IF(B57="编著、译著",1,IF(OR(B57="学术专著",B57="马克思主义理论学术专著"),1.5,IF(B57="校本教材、实训指导书",0.1))))))),0)</f>
        <v>0</v>
      </c>
      <c r="R57" s="33">
        <f>IF(B57&lt;&gt;"",(IF(H57="否",1,IF(AND(B57="国家级规划教材",H57="是"),0.6,IF(AND(B57="省级规划教材",H57="是"),0.4,0)))),0)</f>
        <v>0</v>
      </c>
      <c r="S57" s="33">
        <f>IF(B57="普通教材",0.3,0)</f>
        <v>0</v>
      </c>
      <c r="T57" s="33">
        <f>IF(B57="省级规划教材",0.6,0)</f>
        <v>0</v>
      </c>
      <c r="U57" s="33">
        <f>IF(B57="国家级规划教材",0.8,0)</f>
        <v>0</v>
      </c>
      <c r="V57" s="33">
        <f>IF(B57="编著、译著",1,0)</f>
        <v>0</v>
      </c>
      <c r="W57" s="33">
        <f>IF(OR(B57="马克思主义理论学术专著",B57="学术专著"),1.5,0)</f>
        <v>0</v>
      </c>
      <c r="X57" s="33">
        <f>IF(B57="校本教材、实训指导书",0.1,0)</f>
        <v>0</v>
      </c>
      <c r="Y57" s="33">
        <f>IF(B57="国家级马克思主义教材",0.8,0)</f>
        <v>0</v>
      </c>
      <c r="Z57" s="33">
        <f>IF(B57="省级马克思主义教材",0.6,0)</f>
        <v>0</v>
      </c>
      <c r="AA57" s="33">
        <f>IF(B57="普通马克思主义教材",0.3,0)</f>
        <v>0</v>
      </c>
      <c r="AB57" s="155">
        <f>IF(B57="学术专著",IF(AND(OR(K57="独著",K57="第一主编",K57="第二主编"),AND(J57&lt;&gt;"",J57&gt;=10)),1,0),0)</f>
        <v>0</v>
      </c>
      <c r="AC57" s="156"/>
      <c r="AD57" s="148">
        <f>IF(B57="学术专著",IF(AND(J57&lt;&gt;"",J57&gt;=6),1,0),0)</f>
        <v>0</v>
      </c>
      <c r="AE57" s="149"/>
      <c r="AF57" s="148" t="str">
        <f>IF(SUM(AD57:AE58)&gt;0,"满足","不满足")</f>
        <v>不满足</v>
      </c>
      <c r="AG57" s="149"/>
      <c r="AK57" s="161"/>
      <c r="AL57" s="161"/>
      <c r="AM57" s="161"/>
      <c r="AN57" s="161"/>
      <c r="AO57" s="161"/>
      <c r="AP57" s="161"/>
      <c r="AQ57" s="161"/>
      <c r="AR57" s="161"/>
      <c r="AS57" s="161"/>
      <c r="AT57" s="161"/>
      <c r="AU57" s="161"/>
      <c r="AV57" s="161"/>
      <c r="AW57" s="161"/>
      <c r="AX57" s="161"/>
      <c r="AY57" s="161"/>
      <c r="AZ57" s="161"/>
      <c r="BA57" s="161"/>
      <c r="BB57" s="161"/>
      <c r="BC57" s="161"/>
      <c r="BD57" s="161"/>
      <c r="BE57" s="161"/>
      <c r="BF57" s="161"/>
      <c r="BG57" s="161"/>
      <c r="BH57" s="161"/>
    </row>
    <row r="58" ht="31" customHeight="1" spans="1:60">
      <c r="A58" s="37"/>
      <c r="B58" s="91"/>
      <c r="C58" s="101"/>
      <c r="D58" s="102"/>
      <c r="E58" s="103"/>
      <c r="F58" s="101"/>
      <c r="G58" s="104"/>
      <c r="H58" s="92"/>
      <c r="I58" s="141"/>
      <c r="J58" s="142"/>
      <c r="K58" s="92"/>
      <c r="L58" s="136" t="str">
        <f>IF(B58&lt;&gt;"",P58*R58,"")</f>
        <v/>
      </c>
      <c r="M58" s="136" t="str">
        <f>IF(B58&lt;&gt;"",SUM(S58:AA58)*J58*L58,"")</f>
        <v/>
      </c>
      <c r="N58" s="137"/>
      <c r="O58" s="33"/>
      <c r="P58" s="33">
        <f>IF(OR(K58="独著",K58="第一主编"),1,IF(K58="第二主编",0.8,IF(K58="参编",0.6,0)))</f>
        <v>0</v>
      </c>
      <c r="Q58" s="151">
        <f>IF(B58&lt;&gt;"",(IF(OR(B58="普通教材",B58="普通马克思主义教材"),0.3,IF(OR(B58="省级规划教材",B58="省级马克思主义教材"),0.6,IF(OR(B58="国家级规划教材",B58="国家级马克思主义教材"),0.8,IF(B58="编著、译著",1,IF(OR(B58="学术专著",B58="马克思主义理论学术专著"),1.5,IF(B58="校本教材、实训指导书",0.1))))))),0)</f>
        <v>0</v>
      </c>
      <c r="R58" s="33">
        <f>IF(B58&lt;&gt;"",(IF(H58="否",1,IF(AND(B58="国家级规划教材",H58="是"),0.6,IF(AND(B58="省级规划教材",H58="是"),0.4,0)))),0)</f>
        <v>0</v>
      </c>
      <c r="S58" s="33">
        <f>IF(B58="普通教材",0.3,0)</f>
        <v>0</v>
      </c>
      <c r="T58" s="33">
        <f>IF(B58="省级规划教材",0.6,0)</f>
        <v>0</v>
      </c>
      <c r="U58" s="33">
        <f>IF(B58="国家级规划教材",0.8,0)</f>
        <v>0</v>
      </c>
      <c r="V58" s="33">
        <f>IF(B58="编著、译著",1,0)</f>
        <v>0</v>
      </c>
      <c r="W58" s="33">
        <f>IF(OR(B58="马克思主义理论学术专著",B58="学术专著"),1.5,0)</f>
        <v>0</v>
      </c>
      <c r="X58" s="33">
        <f>IF(B58="校本教材、实训指导书",0.1,0)</f>
        <v>0</v>
      </c>
      <c r="Y58" s="33">
        <f>IF(B58="国家级马克思主义教材",0.8,0)</f>
        <v>0</v>
      </c>
      <c r="Z58" s="33">
        <f>IF(B58="省级马克思主义教材",0.6,0)</f>
        <v>0</v>
      </c>
      <c r="AA58" s="33">
        <f>IF(B58="普通马克思主义教材",0.3,0)</f>
        <v>0</v>
      </c>
      <c r="AB58" s="155">
        <f>IF(B58="学术专著",IF(AND(OR(K58="独著",K58="第一主编",K58="第二主编"),AND(J58&lt;&gt;"",J58&gt;=10)),1,0),0)</f>
        <v>0</v>
      </c>
      <c r="AC58" s="156"/>
      <c r="AD58" s="148">
        <f>IF(B58="学术专著",IF(AND(J58&lt;&gt;"",J58&gt;=6),1,0),0)</f>
        <v>0</v>
      </c>
      <c r="AE58" s="149"/>
      <c r="AK58" s="161"/>
      <c r="AL58" s="161"/>
      <c r="AM58" s="161"/>
      <c r="AN58" s="161"/>
      <c r="AO58" s="161"/>
      <c r="AP58" s="161"/>
      <c r="AQ58" s="161"/>
      <c r="AR58" s="161"/>
      <c r="AS58" s="161"/>
      <c r="AT58" s="161"/>
      <c r="AU58" s="161"/>
      <c r="AV58" s="161"/>
      <c r="AW58" s="161"/>
      <c r="AX58" s="161"/>
      <c r="AY58" s="161"/>
      <c r="AZ58" s="161"/>
      <c r="BA58" s="161"/>
      <c r="BB58" s="161"/>
      <c r="BC58" s="161"/>
      <c r="BD58" s="161"/>
      <c r="BE58" s="161"/>
      <c r="BF58" s="161"/>
      <c r="BG58" s="161"/>
      <c r="BH58" s="161"/>
    </row>
    <row r="59" ht="31" customHeight="1" spans="1:60">
      <c r="A59" s="37"/>
      <c r="B59" s="94" t="s">
        <v>76</v>
      </c>
      <c r="C59" s="95"/>
      <c r="D59" s="95"/>
      <c r="E59" s="95"/>
      <c r="F59" s="95"/>
      <c r="G59" s="95"/>
      <c r="H59" s="95"/>
      <c r="I59" s="95"/>
      <c r="J59" s="95"/>
      <c r="K59" s="95"/>
      <c r="L59" s="138"/>
      <c r="M59" s="136">
        <f>IF(M57&lt;&gt;"",SUM(M57:M58),0)</f>
        <v>0</v>
      </c>
      <c r="N59" s="139"/>
      <c r="O59" s="139"/>
      <c r="AK59" s="161"/>
      <c r="AL59" s="161"/>
      <c r="AM59" s="161"/>
      <c r="AN59" s="161"/>
      <c r="AO59" s="161"/>
      <c r="AP59" s="161"/>
      <c r="AQ59" s="161"/>
      <c r="AR59" s="161"/>
      <c r="AS59" s="161"/>
      <c r="AT59" s="161"/>
      <c r="AU59" s="161"/>
      <c r="AV59" s="161"/>
      <c r="AW59" s="161"/>
      <c r="AX59" s="161"/>
      <c r="AY59" s="161"/>
      <c r="AZ59" s="161"/>
      <c r="BA59" s="161"/>
      <c r="BB59" s="161"/>
      <c r="BC59" s="161"/>
      <c r="BD59" s="161"/>
      <c r="BE59" s="161"/>
      <c r="BF59" s="161"/>
      <c r="BG59" s="161"/>
      <c r="BH59" s="161"/>
    </row>
    <row r="60" ht="31" customHeight="1" spans="1:60">
      <c r="A60" s="37"/>
      <c r="B60" s="79" t="s">
        <v>99</v>
      </c>
      <c r="C60" s="79"/>
      <c r="D60" s="79"/>
      <c r="E60" s="79"/>
      <c r="F60" s="79"/>
      <c r="G60" s="79"/>
      <c r="H60" s="79"/>
      <c r="I60" s="79"/>
      <c r="J60" s="79"/>
      <c r="K60" s="79"/>
      <c r="L60" s="79"/>
      <c r="M60" s="79"/>
      <c r="N60" s="79"/>
      <c r="O60" s="79"/>
      <c r="AK60" s="161"/>
      <c r="AL60" s="161"/>
      <c r="AM60" s="161"/>
      <c r="AN60" s="161"/>
      <c r="AO60" s="161"/>
      <c r="AP60" s="161"/>
      <c r="AQ60" s="161"/>
      <c r="AR60" s="161"/>
      <c r="AS60" s="161"/>
      <c r="AT60" s="161"/>
      <c r="AU60" s="161"/>
      <c r="AV60" s="161"/>
      <c r="AW60" s="161"/>
      <c r="AX60" s="161"/>
      <c r="AY60" s="161"/>
      <c r="AZ60" s="161"/>
      <c r="BA60" s="161"/>
      <c r="BB60" s="161"/>
      <c r="BC60" s="161"/>
      <c r="BD60" s="161"/>
      <c r="BE60" s="161"/>
      <c r="BF60" s="161"/>
      <c r="BG60" s="161"/>
      <c r="BH60" s="161"/>
    </row>
    <row r="61" ht="31" customHeight="1" spans="1:60">
      <c r="A61" s="37"/>
      <c r="B61" s="89" t="s">
        <v>100</v>
      </c>
      <c r="C61" s="89"/>
      <c r="D61" s="89"/>
      <c r="E61" s="89"/>
      <c r="F61" s="89"/>
      <c r="G61" s="89"/>
      <c r="H61" s="89"/>
      <c r="I61" s="89"/>
      <c r="J61" s="89"/>
      <c r="K61" s="89"/>
      <c r="L61" s="89"/>
      <c r="M61" s="89"/>
      <c r="N61" s="89"/>
      <c r="O61" s="89"/>
      <c r="AK61" s="161"/>
      <c r="AL61" s="161"/>
      <c r="AM61" s="161"/>
      <c r="AN61" s="161"/>
      <c r="AO61" s="161"/>
      <c r="AP61" s="161"/>
      <c r="AQ61" s="161"/>
      <c r="AR61" s="161"/>
      <c r="AS61" s="161"/>
      <c r="AT61" s="161"/>
      <c r="AU61" s="161"/>
      <c r="AV61" s="161"/>
      <c r="AW61" s="161"/>
      <c r="AX61" s="161"/>
      <c r="AY61" s="161"/>
      <c r="AZ61" s="161"/>
      <c r="BA61" s="161"/>
      <c r="BB61" s="161"/>
      <c r="BC61" s="161"/>
      <c r="BD61" s="161"/>
      <c r="BE61" s="161"/>
      <c r="BF61" s="161"/>
      <c r="BG61" s="161"/>
      <c r="BH61" s="161"/>
    </row>
    <row r="62" ht="31" customHeight="1" spans="1:60">
      <c r="A62" s="37"/>
      <c r="B62" s="63" t="s">
        <v>39</v>
      </c>
      <c r="C62" s="96" t="s">
        <v>101</v>
      </c>
      <c r="D62" s="97"/>
      <c r="E62" s="97"/>
      <c r="F62" s="98"/>
      <c r="G62" s="63" t="s">
        <v>102</v>
      </c>
      <c r="H62" s="63" t="s">
        <v>103</v>
      </c>
      <c r="I62" s="63"/>
      <c r="J62" s="97" t="s">
        <v>104</v>
      </c>
      <c r="K62" s="98"/>
      <c r="L62" s="63" t="s">
        <v>60</v>
      </c>
      <c r="M62" s="63" t="s">
        <v>61</v>
      </c>
      <c r="N62" s="63" t="s">
        <v>44</v>
      </c>
      <c r="O62" s="63" t="s">
        <v>45</v>
      </c>
      <c r="P62" s="143" t="s">
        <v>105</v>
      </c>
      <c r="Q62" s="143" t="s">
        <v>106</v>
      </c>
      <c r="R62" s="143" t="s">
        <v>107</v>
      </c>
      <c r="S62" s="143" t="s">
        <v>108</v>
      </c>
      <c r="T62" s="143" t="s">
        <v>109</v>
      </c>
      <c r="U62" s="152" t="s">
        <v>110</v>
      </c>
      <c r="V62" s="152" t="s">
        <v>111</v>
      </c>
      <c r="W62" s="153" t="s">
        <v>112</v>
      </c>
      <c r="X62" s="152" t="s">
        <v>75</v>
      </c>
      <c r="Y62" s="153" t="s">
        <v>75</v>
      </c>
      <c r="Z62" s="143"/>
      <c r="AA62" s="143"/>
      <c r="AB62" s="143" t="s">
        <v>113</v>
      </c>
      <c r="AC62" s="143" t="s">
        <v>114</v>
      </c>
      <c r="AK62" s="161"/>
      <c r="AL62" s="161"/>
      <c r="AM62" s="161"/>
      <c r="AN62" s="161"/>
      <c r="AO62" s="161"/>
      <c r="AP62" s="161"/>
      <c r="AQ62" s="161"/>
      <c r="AR62" s="161"/>
      <c r="AS62" s="161"/>
      <c r="AT62" s="161"/>
      <c r="AU62" s="161"/>
      <c r="AV62" s="161"/>
      <c r="AW62" s="161"/>
      <c r="AX62" s="161"/>
      <c r="AY62" s="161"/>
      <c r="AZ62" s="161"/>
      <c r="BA62" s="161"/>
      <c r="BB62" s="161"/>
      <c r="BC62" s="161"/>
      <c r="BD62" s="161"/>
      <c r="BE62" s="161"/>
      <c r="BF62" s="161"/>
      <c r="BG62" s="161"/>
      <c r="BH62" s="161"/>
    </row>
    <row r="63" ht="31" customHeight="1" spans="1:60">
      <c r="A63" s="37"/>
      <c r="B63" s="91"/>
      <c r="C63" s="105"/>
      <c r="D63" s="106"/>
      <c r="E63" s="106"/>
      <c r="F63" s="107"/>
      <c r="G63" s="91"/>
      <c r="H63" s="92"/>
      <c r="I63" s="92"/>
      <c r="J63" s="102"/>
      <c r="K63" s="103"/>
      <c r="L63" s="144" t="str">
        <f>IF(B63&lt;&gt;"",1,"")</f>
        <v/>
      </c>
      <c r="M63" s="144" t="str">
        <f>IF(B63&lt;&gt;"",SUM(P63:T63)*L63,"")</f>
        <v/>
      </c>
      <c r="N63" s="137"/>
      <c r="O63" s="137"/>
      <c r="P63" s="33">
        <f>IF(G63="校（院）层面",1,0)</f>
        <v>0</v>
      </c>
      <c r="Q63" s="33">
        <f>IF(G63="省级",6,0)</f>
        <v>0</v>
      </c>
      <c r="R63" s="33">
        <f>IF(G63="市级以上层面",2,0)</f>
        <v>0</v>
      </c>
      <c r="S63" s="33">
        <f>IF(G63="校级",1,0)</f>
        <v>0</v>
      </c>
      <c r="T63" s="33">
        <f>IF(G63="兄弟院校",2,0)</f>
        <v>0</v>
      </c>
      <c r="U63" s="132">
        <f>IF(OR(G63="国家级",G63="省级"),1,0)</f>
        <v>0</v>
      </c>
      <c r="V63" s="132">
        <f>IF(G63="市级",1,0)</f>
        <v>0</v>
      </c>
      <c r="W63" s="126">
        <f>IF(AND(M63&lt;&gt;"",M63&gt;0),1,0)</f>
        <v>0</v>
      </c>
      <c r="X63" s="154" t="str">
        <f>IF(SUM(W63:W65)&gt;=3,"满足","不满足")</f>
        <v>不满足</v>
      </c>
      <c r="Y63" s="160" t="str">
        <f>IF(OR(X63="满足",X69="满足"),"满足","不满足")</f>
        <v>不满足</v>
      </c>
      <c r="Z63" s="150"/>
      <c r="AA63" s="137"/>
      <c r="AB63" s="137">
        <f>IF(B63="团队建设",IF(H63="独立完成",1,IF(K63=1,0.6,IF(AND(J63=2,K63=2),0.4,IF(AND(J63&gt;2,K63=2),0.3,IF(AND(J63&gt;2,K63=3),0.2,IF(AND(J63&gt;2,K63&gt;3),0.1)))))),0)</f>
        <v>0</v>
      </c>
      <c r="AC63" s="137">
        <f>IF(NOT(B63="团队建设"),IF(H63="独立完成",1,IF(K63=1,0.5,IF(AND(J63=2,K63=2),0.5,IF(AND(J63&gt;2,K63=2),0.3,IF(AND(J63&gt;2,K63=3),0.2,IF(AND(J63&gt;2,K63&gt;3),0.1,0)))))),0)</f>
        <v>0</v>
      </c>
      <c r="AD63" s="137"/>
      <c r="AE63" s="137"/>
      <c r="AK63" s="161"/>
      <c r="AL63" s="161"/>
      <c r="AM63" s="161"/>
      <c r="AN63" s="161"/>
      <c r="AO63" s="161"/>
      <c r="AP63" s="161"/>
      <c r="AQ63" s="161"/>
      <c r="AR63" s="161"/>
      <c r="AS63" s="161"/>
      <c r="AT63" s="161"/>
      <c r="AU63" s="161"/>
      <c r="AV63" s="161"/>
      <c r="AW63" s="161"/>
      <c r="AX63" s="161"/>
      <c r="AY63" s="161"/>
      <c r="AZ63" s="161"/>
      <c r="BA63" s="161"/>
      <c r="BB63" s="161"/>
      <c r="BC63" s="161"/>
      <c r="BD63" s="161"/>
      <c r="BE63" s="161"/>
      <c r="BF63" s="161"/>
      <c r="BG63" s="161"/>
      <c r="BH63" s="161"/>
    </row>
    <row r="64" ht="31" customHeight="1" spans="1:60">
      <c r="A64" s="37"/>
      <c r="B64" s="91"/>
      <c r="C64" s="105"/>
      <c r="D64" s="106"/>
      <c r="E64" s="106"/>
      <c r="F64" s="107"/>
      <c r="G64" s="91"/>
      <c r="H64" s="92"/>
      <c r="I64" s="92"/>
      <c r="J64" s="102"/>
      <c r="K64" s="103"/>
      <c r="L64" s="144" t="str">
        <f>IF(B64&lt;&gt;"",1,"")</f>
        <v/>
      </c>
      <c r="M64" s="144" t="str">
        <f>IF(B64&lt;&gt;"",SUM(P64:T64)*L64,"")</f>
        <v/>
      </c>
      <c r="N64" s="137"/>
      <c r="O64" s="137"/>
      <c r="P64" s="33">
        <f>IF(G64="校（院）层面",1,0)</f>
        <v>0</v>
      </c>
      <c r="Q64" s="33">
        <f>IF(G64="省级",6,0)</f>
        <v>0</v>
      </c>
      <c r="R64" s="33">
        <f>IF(G64="市级以上层面",2,0)</f>
        <v>0</v>
      </c>
      <c r="S64" s="33">
        <f>IF(G64="校级",1,0)</f>
        <v>0</v>
      </c>
      <c r="T64" s="33">
        <f>IF(G64="兄弟院校",2,0)</f>
        <v>0</v>
      </c>
      <c r="U64" s="132">
        <f>IF(OR(G64="国家级",G64="省级"),1,0)</f>
        <v>0</v>
      </c>
      <c r="V64" s="132">
        <f>IF(G64="市级",1,0)</f>
        <v>0</v>
      </c>
      <c r="W64" s="126">
        <f>IF(AND(M64&lt;&gt;"",M64&gt;0),1,0)</f>
        <v>0</v>
      </c>
      <c r="X64" s="150"/>
      <c r="Y64" s="150"/>
      <c r="Z64" s="150"/>
      <c r="AA64" s="137"/>
      <c r="AB64" s="137"/>
      <c r="AC64" s="137"/>
      <c r="AD64" s="137"/>
      <c r="AE64" s="137"/>
      <c r="AK64" s="161"/>
      <c r="AL64" s="161"/>
      <c r="AM64" s="161"/>
      <c r="AN64" s="161"/>
      <c r="AO64" s="161"/>
      <c r="AP64" s="161"/>
      <c r="AQ64" s="161"/>
      <c r="AR64" s="161"/>
      <c r="AS64" s="161"/>
      <c r="AT64" s="161"/>
      <c r="AU64" s="161"/>
      <c r="AV64" s="161"/>
      <c r="AW64" s="161"/>
      <c r="AX64" s="161"/>
      <c r="AY64" s="161"/>
      <c r="AZ64" s="161"/>
      <c r="BA64" s="161"/>
      <c r="BB64" s="161"/>
      <c r="BC64" s="161"/>
      <c r="BD64" s="161"/>
      <c r="BE64" s="161"/>
      <c r="BF64" s="161"/>
      <c r="BG64" s="161"/>
      <c r="BH64" s="161"/>
    </row>
    <row r="65" ht="31" customHeight="1" spans="1:60">
      <c r="A65" s="37"/>
      <c r="B65" s="91"/>
      <c r="C65" s="105"/>
      <c r="D65" s="106"/>
      <c r="E65" s="106"/>
      <c r="F65" s="107"/>
      <c r="G65" s="91"/>
      <c r="H65" s="92"/>
      <c r="I65" s="92"/>
      <c r="J65" s="102"/>
      <c r="K65" s="103"/>
      <c r="L65" s="144" t="str">
        <f>IF(B65&lt;&gt;"",1,"")</f>
        <v/>
      </c>
      <c r="M65" s="144" t="str">
        <f>IF(B65&lt;&gt;"",SUM(P65:T65)*L65,"")</f>
        <v/>
      </c>
      <c r="N65" s="137"/>
      <c r="O65" s="137"/>
      <c r="P65" s="33">
        <f>IF(G65="校（院）层面",1,0)</f>
        <v>0</v>
      </c>
      <c r="Q65" s="33">
        <f>IF(G65="省级",6,0)</f>
        <v>0</v>
      </c>
      <c r="R65" s="33">
        <f>IF(G65="市级以上层面",2,0)</f>
        <v>0</v>
      </c>
      <c r="S65" s="33">
        <f>IF(G65="校级",1,0)</f>
        <v>0</v>
      </c>
      <c r="T65" s="33">
        <f>IF(G65="兄弟院校",2,0)</f>
        <v>0</v>
      </c>
      <c r="U65" s="132">
        <f>IF(OR(G65="国家级",G65="省级"),1,0)</f>
        <v>0</v>
      </c>
      <c r="V65" s="132">
        <f>IF(G65="市级",1,0)</f>
        <v>0</v>
      </c>
      <c r="W65" s="126">
        <f>IF(AND(M65&lt;&gt;"",M65&gt;0),1,0)</f>
        <v>0</v>
      </c>
      <c r="X65" s="150"/>
      <c r="Y65" s="150"/>
      <c r="Z65" s="150"/>
      <c r="AA65" s="137"/>
      <c r="AB65" s="137">
        <f>IF(B65="团队建设",IF(I65="独立完成",1,IF(K65=1,0.6,IF(AND(J65=2,K65=2),0.4,IF(AND(J65&gt;2,K65=2),0.3,IF(AND(J65&gt;2,K65=3),0.2,IF(AND(J65&gt;2,K65&gt;3),0.1)))))),0)</f>
        <v>0</v>
      </c>
      <c r="AC65" s="137">
        <f>IF(NOT(B65="团队建设"),IF(I65="独立完成",1,IF(K65=1,0.5,IF(AND(J65=2,K65=2),0.5,IF(AND(J65&gt;2,K65=2),0.3,IF(AND(J65&gt;2,K65=3),0.2,IF(AND(J65&gt;2,K65&gt;3),0.1,0)))))),0)</f>
        <v>0</v>
      </c>
      <c r="AD65" s="137"/>
      <c r="AE65" s="137"/>
      <c r="AK65" s="161"/>
      <c r="AL65" s="161"/>
      <c r="AM65" s="161"/>
      <c r="AN65" s="161"/>
      <c r="AO65" s="161"/>
      <c r="AP65" s="161"/>
      <c r="AQ65" s="161"/>
      <c r="AR65" s="161"/>
      <c r="AS65" s="161"/>
      <c r="AT65" s="161"/>
      <c r="AU65" s="161"/>
      <c r="AV65" s="161"/>
      <c r="AW65" s="161"/>
      <c r="AX65" s="161"/>
      <c r="AY65" s="161"/>
      <c r="AZ65" s="161"/>
      <c r="BA65" s="161"/>
      <c r="BB65" s="161"/>
      <c r="BC65" s="161"/>
      <c r="BD65" s="161"/>
      <c r="BE65" s="161"/>
      <c r="BF65" s="161"/>
      <c r="BG65" s="161"/>
      <c r="BH65" s="161"/>
    </row>
    <row r="66" ht="31" customHeight="1" spans="1:60">
      <c r="A66" s="37"/>
      <c r="B66" s="94"/>
      <c r="C66" s="95"/>
      <c r="D66" s="95"/>
      <c r="E66" s="95"/>
      <c r="F66" s="95"/>
      <c r="G66" s="95"/>
      <c r="H66" s="95"/>
      <c r="I66" s="95"/>
      <c r="J66" s="95"/>
      <c r="K66" s="95"/>
      <c r="L66" s="138"/>
      <c r="M66" s="144">
        <f>IF(M63&lt;&gt;"",SUM(M63:M65),0)</f>
        <v>0</v>
      </c>
      <c r="N66" s="200"/>
      <c r="O66" s="200"/>
      <c r="Q66" s="33"/>
      <c r="AB66" s="137"/>
      <c r="AK66" s="161"/>
      <c r="AL66" s="161"/>
      <c r="AM66" s="161"/>
      <c r="AN66" s="161"/>
      <c r="AO66" s="161"/>
      <c r="AP66" s="161"/>
      <c r="AQ66" s="161"/>
      <c r="AR66" s="161"/>
      <c r="AS66" s="161"/>
      <c r="AT66" s="161"/>
      <c r="AU66" s="161"/>
      <c r="AV66" s="161"/>
      <c r="AW66" s="161"/>
      <c r="AX66" s="161"/>
      <c r="AY66" s="161"/>
      <c r="AZ66" s="161"/>
      <c r="BA66" s="161"/>
      <c r="BB66" s="161"/>
      <c r="BC66" s="161"/>
      <c r="BD66" s="161"/>
      <c r="BE66" s="161"/>
      <c r="BF66" s="161"/>
      <c r="BG66" s="161"/>
      <c r="BH66" s="161"/>
    </row>
    <row r="67" ht="31" customHeight="1" spans="1:60">
      <c r="A67" s="37"/>
      <c r="B67" s="89" t="s">
        <v>115</v>
      </c>
      <c r="C67" s="89"/>
      <c r="D67" s="89"/>
      <c r="E67" s="89"/>
      <c r="F67" s="89"/>
      <c r="G67" s="89"/>
      <c r="H67" s="89"/>
      <c r="I67" s="89"/>
      <c r="J67" s="89"/>
      <c r="K67" s="89"/>
      <c r="L67" s="89"/>
      <c r="M67" s="89"/>
      <c r="N67" s="89"/>
      <c r="O67" s="89"/>
      <c r="AK67" s="161"/>
      <c r="AL67" s="161"/>
      <c r="AM67" s="161"/>
      <c r="AN67" s="161"/>
      <c r="AO67" s="161"/>
      <c r="AP67" s="161"/>
      <c r="AQ67" s="161"/>
      <c r="AR67" s="161"/>
      <c r="AS67" s="161"/>
      <c r="AT67" s="161"/>
      <c r="AU67" s="161"/>
      <c r="AV67" s="161"/>
      <c r="AW67" s="161"/>
      <c r="AX67" s="161"/>
      <c r="AY67" s="161"/>
      <c r="AZ67" s="161"/>
      <c r="BA67" s="161"/>
      <c r="BB67" s="161"/>
      <c r="BC67" s="161"/>
      <c r="BD67" s="161"/>
      <c r="BE67" s="161"/>
      <c r="BF67" s="161"/>
      <c r="BG67" s="161"/>
      <c r="BH67" s="161"/>
    </row>
    <row r="68" ht="31" customHeight="1" spans="1:60">
      <c r="A68" s="37"/>
      <c r="B68" s="63" t="s">
        <v>39</v>
      </c>
      <c r="C68" s="96" t="s">
        <v>116</v>
      </c>
      <c r="D68" s="97"/>
      <c r="E68" s="97"/>
      <c r="F68" s="98"/>
      <c r="G68" s="63" t="s">
        <v>117</v>
      </c>
      <c r="H68" s="63" t="s">
        <v>118</v>
      </c>
      <c r="I68" s="63"/>
      <c r="J68" s="97" t="s">
        <v>119</v>
      </c>
      <c r="K68" s="98"/>
      <c r="L68" s="63" t="s">
        <v>60</v>
      </c>
      <c r="M68" s="63" t="s">
        <v>61</v>
      </c>
      <c r="N68" s="63" t="s">
        <v>44</v>
      </c>
      <c r="O68" s="63" t="s">
        <v>45</v>
      </c>
      <c r="P68" s="143" t="s">
        <v>108</v>
      </c>
      <c r="Q68" s="143" t="s">
        <v>106</v>
      </c>
      <c r="R68" s="143" t="s">
        <v>107</v>
      </c>
      <c r="S68" s="143" t="s">
        <v>120</v>
      </c>
      <c r="T68" s="143" t="s">
        <v>109</v>
      </c>
      <c r="U68" s="152" t="s">
        <v>110</v>
      </c>
      <c r="V68" s="152" t="s">
        <v>121</v>
      </c>
      <c r="W68" s="153" t="s">
        <v>112</v>
      </c>
      <c r="X68" s="152" t="s">
        <v>75</v>
      </c>
      <c r="Y68" s="143"/>
      <c r="Z68" s="143"/>
      <c r="AA68" s="143"/>
      <c r="AB68" s="143" t="s">
        <v>113</v>
      </c>
      <c r="AC68" s="143" t="s">
        <v>114</v>
      </c>
      <c r="AK68" s="161"/>
      <c r="AL68" s="161"/>
      <c r="AM68" s="161"/>
      <c r="AN68" s="161"/>
      <c r="AO68" s="161"/>
      <c r="AP68" s="161"/>
      <c r="AQ68" s="161"/>
      <c r="AR68" s="161"/>
      <c r="AS68" s="161"/>
      <c r="AT68" s="161"/>
      <c r="AU68" s="161"/>
      <c r="AV68" s="161"/>
      <c r="AW68" s="161"/>
      <c r="AX68" s="161"/>
      <c r="AY68" s="161"/>
      <c r="AZ68" s="161"/>
      <c r="BA68" s="161"/>
      <c r="BB68" s="161"/>
      <c r="BC68" s="161"/>
      <c r="BD68" s="161"/>
      <c r="BE68" s="161"/>
      <c r="BF68" s="161"/>
      <c r="BG68" s="161"/>
      <c r="BH68" s="161"/>
    </row>
    <row r="69" ht="31" customHeight="1" spans="1:60">
      <c r="A69" s="37"/>
      <c r="B69" s="91"/>
      <c r="C69" s="105"/>
      <c r="D69" s="106"/>
      <c r="E69" s="106"/>
      <c r="F69" s="107"/>
      <c r="G69" s="91"/>
      <c r="H69" s="92"/>
      <c r="I69" s="92"/>
      <c r="J69" s="102"/>
      <c r="K69" s="103"/>
      <c r="L69" s="144" t="str">
        <f>IF(B69&lt;&gt;"",1,"")</f>
        <v/>
      </c>
      <c r="M69" s="144" t="str">
        <f>IF(B69&lt;&gt;"",SUM(P69:T69)*L69,"")</f>
        <v/>
      </c>
      <c r="N69" s="137"/>
      <c r="O69" s="137"/>
      <c r="P69" s="33">
        <f>IF(G69="校级",1,0)</f>
        <v>0</v>
      </c>
      <c r="Q69" s="33">
        <f>IF(G69="省级",6,0)</f>
        <v>0</v>
      </c>
      <c r="R69" s="33">
        <f>IF(G69="市级及以上部门",2,0)</f>
        <v>0</v>
      </c>
      <c r="S69" s="33">
        <f>IF(G69="学校部门（单位）",0,0)</f>
        <v>0</v>
      </c>
      <c r="T69" s="33">
        <f>IF(G69="兄弟院校",2,0)</f>
        <v>0</v>
      </c>
      <c r="U69" s="132">
        <f>IF(OR(G69="国家级",G69="省级"),1,0)</f>
        <v>0</v>
      </c>
      <c r="V69" s="132">
        <f>IF(G69="市级及以上部门",1,0)</f>
        <v>0</v>
      </c>
      <c r="W69" s="126">
        <f>IF(M69&lt;&gt;"",1,0)</f>
        <v>0</v>
      </c>
      <c r="X69" s="154" t="str">
        <f>IF(SUM(W69:W71)&gt;=3,"满足","不满足")</f>
        <v>不满足</v>
      </c>
      <c r="Y69" s="150"/>
      <c r="Z69" s="150"/>
      <c r="AA69" s="137"/>
      <c r="AB69" s="137">
        <f>IF(B69="团队建设",IF(H69="独立完成",1,IF(K69=1,0.6,IF(AND(J69=2,K69=2),0.4,IF(AND(J69&gt;2,K69=2),0.3,IF(AND(J69&gt;2,K69=3),0.2,IF(AND(J69&gt;2,K69&gt;3),0.1)))))),0)</f>
        <v>0</v>
      </c>
      <c r="AC69" s="137">
        <f>IF(NOT(B69="团队建设"),IF(H69="独立完成",1,IF(K69=1,0.5,IF(AND(J69=2,K69=2),0.5,IF(AND(J69&gt;2,K69=2),0.3,IF(AND(J69&gt;2,K69=3),0.2,IF(AND(J69&gt;2,K69&gt;3),0.1,0)))))),0)</f>
        <v>0</v>
      </c>
      <c r="AD69" s="137"/>
      <c r="AE69" s="137"/>
      <c r="AK69" s="161"/>
      <c r="AL69" s="161"/>
      <c r="AM69" s="161"/>
      <c r="AN69" s="161"/>
      <c r="AO69" s="161"/>
      <c r="AP69" s="161"/>
      <c r="AQ69" s="161"/>
      <c r="AR69" s="161"/>
      <c r="AS69" s="161"/>
      <c r="AT69" s="161"/>
      <c r="AU69" s="161"/>
      <c r="AV69" s="161"/>
      <c r="AW69" s="161"/>
      <c r="AX69" s="161"/>
      <c r="AY69" s="161"/>
      <c r="AZ69" s="161"/>
      <c r="BA69" s="161"/>
      <c r="BB69" s="161"/>
      <c r="BC69" s="161"/>
      <c r="BD69" s="161"/>
      <c r="BE69" s="161"/>
      <c r="BF69" s="161"/>
      <c r="BG69" s="161"/>
      <c r="BH69" s="161"/>
    </row>
    <row r="70" ht="31" customHeight="1" spans="1:60">
      <c r="A70" s="37"/>
      <c r="B70" s="91"/>
      <c r="C70" s="105"/>
      <c r="D70" s="106"/>
      <c r="E70" s="106"/>
      <c r="F70" s="107"/>
      <c r="G70" s="91"/>
      <c r="H70" s="92"/>
      <c r="I70" s="92"/>
      <c r="J70" s="102"/>
      <c r="K70" s="103"/>
      <c r="L70" s="144" t="str">
        <f>IF(B70&lt;&gt;"",1,"")</f>
        <v/>
      </c>
      <c r="M70" s="144" t="str">
        <f>IF(B70&lt;&gt;"",SUM(P70:T70)*L70,"")</f>
        <v/>
      </c>
      <c r="N70" s="137"/>
      <c r="O70" s="137"/>
      <c r="P70" s="33">
        <f>IF(G70="校级",1,0)</f>
        <v>0</v>
      </c>
      <c r="Q70" s="33">
        <f>IF(G70="省级",6,0)</f>
        <v>0</v>
      </c>
      <c r="R70" s="33">
        <f>IF(G70="市级及以上部门",2,0)</f>
        <v>0</v>
      </c>
      <c r="S70" s="33">
        <f>IF(G70="学校部门（单位）",0,0)</f>
        <v>0</v>
      </c>
      <c r="T70" s="33">
        <f>IF(G70="兄弟院校",2,0)</f>
        <v>0</v>
      </c>
      <c r="U70" s="132">
        <f>IF(OR(G70="国家级",G70="省级"),1,0)</f>
        <v>0</v>
      </c>
      <c r="V70" s="132">
        <f>IF(G70="市级及以上部门",1,0)</f>
        <v>0</v>
      </c>
      <c r="W70" s="126">
        <f>IF(M70&lt;&gt;"",1,0)</f>
        <v>0</v>
      </c>
      <c r="X70" s="150"/>
      <c r="Y70" s="150"/>
      <c r="Z70" s="150"/>
      <c r="AA70" s="137"/>
      <c r="AB70" s="137"/>
      <c r="AC70" s="137"/>
      <c r="AD70" s="137"/>
      <c r="AE70" s="137"/>
      <c r="AK70" s="161"/>
      <c r="AL70" s="161"/>
      <c r="AM70" s="161"/>
      <c r="AN70" s="161"/>
      <c r="AO70" s="161"/>
      <c r="AP70" s="161"/>
      <c r="AQ70" s="161"/>
      <c r="AR70" s="161"/>
      <c r="AS70" s="161"/>
      <c r="AT70" s="161"/>
      <c r="AU70" s="161"/>
      <c r="AV70" s="161"/>
      <c r="AW70" s="161"/>
      <c r="AX70" s="161"/>
      <c r="AY70" s="161"/>
      <c r="AZ70" s="161"/>
      <c r="BA70" s="161"/>
      <c r="BB70" s="161"/>
      <c r="BC70" s="161"/>
      <c r="BD70" s="161"/>
      <c r="BE70" s="161"/>
      <c r="BF70" s="161"/>
      <c r="BG70" s="161"/>
      <c r="BH70" s="161"/>
    </row>
    <row r="71" ht="31" customHeight="1" spans="1:60">
      <c r="A71" s="37"/>
      <c r="B71" s="91"/>
      <c r="C71" s="105"/>
      <c r="D71" s="106"/>
      <c r="E71" s="106"/>
      <c r="F71" s="107"/>
      <c r="G71" s="91"/>
      <c r="H71" s="92"/>
      <c r="I71" s="92"/>
      <c r="J71" s="102"/>
      <c r="K71" s="103"/>
      <c r="L71" s="144" t="str">
        <f>IF(B71&lt;&gt;"",1,"")</f>
        <v/>
      </c>
      <c r="M71" s="144" t="str">
        <f>IF(B71&lt;&gt;"",SUM(P71:T71)*L71,"")</f>
        <v/>
      </c>
      <c r="N71" s="137"/>
      <c r="O71" s="137"/>
      <c r="P71" s="33">
        <f>IF(G71="校级",1,0)</f>
        <v>0</v>
      </c>
      <c r="Q71" s="33">
        <f>IF(G71="省级",6,0)</f>
        <v>0</v>
      </c>
      <c r="R71" s="33">
        <f>IF(G71="市级及以上部门",2,0)</f>
        <v>0</v>
      </c>
      <c r="S71" s="33">
        <f>IF(G71="学校部门（单位）",0,0)</f>
        <v>0</v>
      </c>
      <c r="T71" s="33">
        <f>IF(G71="兄弟院校",2,0)</f>
        <v>0</v>
      </c>
      <c r="U71" s="132">
        <f>IF(OR(G71="国家级",G71="省级"),1,0)</f>
        <v>0</v>
      </c>
      <c r="V71" s="132">
        <f>IF(G71="市级及以上部门",1,0)</f>
        <v>0</v>
      </c>
      <c r="W71" s="126">
        <f>IF(M71&lt;&gt;"",1,0)</f>
        <v>0</v>
      </c>
      <c r="X71" s="150"/>
      <c r="Y71" s="150"/>
      <c r="Z71" s="150"/>
      <c r="AA71" s="137"/>
      <c r="AB71" s="137">
        <f>IF(B71="团队建设",IF(I71="独立完成",1,IF(K71=1,0.6,IF(AND(J71=2,K71=2),0.4,IF(AND(J71&gt;2,K71=2),0.3,IF(AND(J71&gt;2,K71=3),0.2,IF(AND(J71&gt;2,K71&gt;3),0.1)))))),0)</f>
        <v>0</v>
      </c>
      <c r="AC71" s="137">
        <f>IF(NOT(B71="团队建设"),IF(I71="独立完成",1,IF(K71=1,0.5,IF(AND(J71=2,K71=2),0.5,IF(AND(J71&gt;2,K71=2),0.3,IF(AND(J71&gt;2,K71=3),0.2,IF(AND(J71&gt;2,K71&gt;3),0.1,0)))))),0)</f>
        <v>0</v>
      </c>
      <c r="AD71" s="137"/>
      <c r="AE71" s="137"/>
      <c r="AK71" s="161"/>
      <c r="AL71" s="161"/>
      <c r="AM71" s="161"/>
      <c r="AN71" s="161"/>
      <c r="AO71" s="161"/>
      <c r="AP71" s="161"/>
      <c r="AQ71" s="161"/>
      <c r="AR71" s="161"/>
      <c r="AS71" s="161"/>
      <c r="AT71" s="161"/>
      <c r="AU71" s="161"/>
      <c r="AV71" s="161"/>
      <c r="AW71" s="161"/>
      <c r="AX71" s="161"/>
      <c r="AY71" s="161"/>
      <c r="AZ71" s="161"/>
      <c r="BA71" s="161"/>
      <c r="BB71" s="161"/>
      <c r="BC71" s="161"/>
      <c r="BD71" s="161"/>
      <c r="BE71" s="161"/>
      <c r="BF71" s="161"/>
      <c r="BG71" s="161"/>
      <c r="BH71" s="161"/>
    </row>
    <row r="72" ht="31" customHeight="1" spans="1:60">
      <c r="A72" s="37"/>
      <c r="B72" s="94"/>
      <c r="C72" s="95"/>
      <c r="D72" s="95"/>
      <c r="E72" s="95"/>
      <c r="F72" s="95"/>
      <c r="G72" s="95"/>
      <c r="H72" s="95"/>
      <c r="I72" s="95"/>
      <c r="J72" s="95"/>
      <c r="K72" s="95"/>
      <c r="L72" s="138"/>
      <c r="M72" s="144">
        <f>IF(M69&lt;&gt;"",SUM(M69:M71),0)</f>
        <v>0</v>
      </c>
      <c r="N72" s="200"/>
      <c r="O72" s="200"/>
      <c r="Q72" s="33"/>
      <c r="AB72" s="137"/>
      <c r="AK72" s="161"/>
      <c r="AL72" s="161"/>
      <c r="AM72" s="161"/>
      <c r="AN72" s="161"/>
      <c r="AO72" s="161"/>
      <c r="AP72" s="161"/>
      <c r="AQ72" s="161"/>
      <c r="AR72" s="161"/>
      <c r="AS72" s="161"/>
      <c r="AT72" s="161"/>
      <c r="AU72" s="161"/>
      <c r="AV72" s="161"/>
      <c r="AW72" s="161"/>
      <c r="AX72" s="161"/>
      <c r="AY72" s="161"/>
      <c r="AZ72" s="161"/>
      <c r="BA72" s="161"/>
      <c r="BB72" s="161"/>
      <c r="BC72" s="161"/>
      <c r="BD72" s="161"/>
      <c r="BE72" s="161"/>
      <c r="BF72" s="161"/>
      <c r="BG72" s="161"/>
      <c r="BH72" s="161"/>
    </row>
    <row r="73" ht="31" customHeight="1" spans="1:60">
      <c r="A73" s="37"/>
      <c r="B73" s="89" t="s">
        <v>122</v>
      </c>
      <c r="C73" s="89"/>
      <c r="D73" s="89"/>
      <c r="E73" s="89"/>
      <c r="F73" s="89"/>
      <c r="G73" s="89"/>
      <c r="H73" s="89"/>
      <c r="I73" s="89"/>
      <c r="J73" s="89"/>
      <c r="K73" s="89"/>
      <c r="L73" s="89"/>
      <c r="M73" s="89"/>
      <c r="N73" s="89"/>
      <c r="O73" s="89"/>
      <c r="AK73" s="161"/>
      <c r="AL73" s="161"/>
      <c r="AM73" s="161"/>
      <c r="AN73" s="161"/>
      <c r="AO73" s="161"/>
      <c r="AP73" s="161"/>
      <c r="AQ73" s="161"/>
      <c r="AR73" s="161"/>
      <c r="AS73" s="161"/>
      <c r="AT73" s="161"/>
      <c r="AU73" s="161"/>
      <c r="AV73" s="161"/>
      <c r="AW73" s="161"/>
      <c r="AX73" s="161"/>
      <c r="AY73" s="161"/>
      <c r="AZ73" s="161"/>
      <c r="BA73" s="161"/>
      <c r="BB73" s="161"/>
      <c r="BC73" s="161"/>
      <c r="BD73" s="161"/>
      <c r="BE73" s="161"/>
      <c r="BF73" s="161"/>
      <c r="BG73" s="161"/>
      <c r="BH73" s="161"/>
    </row>
    <row r="74" ht="31" customHeight="1" spans="1:60">
      <c r="A74" s="37"/>
      <c r="B74" s="63" t="s">
        <v>39</v>
      </c>
      <c r="C74" s="96" t="s">
        <v>123</v>
      </c>
      <c r="D74" s="97"/>
      <c r="E74" s="97"/>
      <c r="F74" s="98"/>
      <c r="G74" s="63" t="s">
        <v>124</v>
      </c>
      <c r="H74" s="63" t="s">
        <v>125</v>
      </c>
      <c r="I74" s="63"/>
      <c r="J74" s="97" t="s">
        <v>126</v>
      </c>
      <c r="K74" s="98"/>
      <c r="L74" s="63" t="s">
        <v>60</v>
      </c>
      <c r="M74" s="63" t="s">
        <v>61</v>
      </c>
      <c r="N74" s="63" t="s">
        <v>44</v>
      </c>
      <c r="O74" s="63" t="s">
        <v>45</v>
      </c>
      <c r="P74" s="143" t="s">
        <v>108</v>
      </c>
      <c r="Q74" s="143" t="s">
        <v>106</v>
      </c>
      <c r="R74" s="143" t="s">
        <v>107</v>
      </c>
      <c r="S74" s="143" t="s">
        <v>120</v>
      </c>
      <c r="T74" s="143" t="s">
        <v>109</v>
      </c>
      <c r="U74" s="152" t="s">
        <v>110</v>
      </c>
      <c r="V74" s="152" t="s">
        <v>127</v>
      </c>
      <c r="W74" s="153" t="s">
        <v>112</v>
      </c>
      <c r="X74" s="153" t="s">
        <v>75</v>
      </c>
      <c r="Y74" s="143"/>
      <c r="Z74" s="143"/>
      <c r="AA74" s="143"/>
      <c r="AB74" s="143" t="s">
        <v>113</v>
      </c>
      <c r="AC74" s="143" t="s">
        <v>114</v>
      </c>
      <c r="AK74" s="161"/>
      <c r="AL74" s="161"/>
      <c r="AM74" s="161"/>
      <c r="AN74" s="161"/>
      <c r="AO74" s="161"/>
      <c r="AP74" s="161"/>
      <c r="AQ74" s="161"/>
      <c r="AR74" s="161"/>
      <c r="AS74" s="161"/>
      <c r="AT74" s="161"/>
      <c r="AU74" s="161"/>
      <c r="AV74" s="161"/>
      <c r="AW74" s="161"/>
      <c r="AX74" s="161"/>
      <c r="AY74" s="161"/>
      <c r="AZ74" s="161"/>
      <c r="BA74" s="161"/>
      <c r="BB74" s="161"/>
      <c r="BC74" s="161"/>
      <c r="BD74" s="161"/>
      <c r="BE74" s="161"/>
      <c r="BF74" s="161"/>
      <c r="BG74" s="161"/>
      <c r="BH74" s="161"/>
    </row>
    <row r="75" ht="31" customHeight="1" spans="1:60">
      <c r="A75" s="37"/>
      <c r="B75" s="91"/>
      <c r="C75" s="105"/>
      <c r="D75" s="106"/>
      <c r="E75" s="106"/>
      <c r="F75" s="107"/>
      <c r="G75" s="91"/>
      <c r="H75" s="92"/>
      <c r="I75" s="92"/>
      <c r="J75" s="102"/>
      <c r="K75" s="103"/>
      <c r="L75" s="144" t="str">
        <f>IF(B75&lt;&gt;"",1,"")</f>
        <v/>
      </c>
      <c r="M75" s="144" t="str">
        <f>IF(B75&lt;&gt;"",SUM(P75:T75)*L75,"")</f>
        <v/>
      </c>
      <c r="N75" s="137"/>
      <c r="O75" s="137"/>
      <c r="P75" s="33">
        <f>IF(G75="全校",1,0)</f>
        <v>0</v>
      </c>
      <c r="Q75" s="33">
        <f>IF(G75="省级",6,0)</f>
        <v>0</v>
      </c>
      <c r="R75" s="33">
        <f>IF(G75="市级及以上部门",2,0)</f>
        <v>0</v>
      </c>
      <c r="S75" s="33">
        <f>IF(G75="学校部门（单位）",0,0)</f>
        <v>0</v>
      </c>
      <c r="T75" s="33">
        <f>IF(G75="兄弟院校",2,0)</f>
        <v>0</v>
      </c>
      <c r="U75" s="132">
        <f>IF(OR(G75="国家级",G75="省级"),1,0)</f>
        <v>0</v>
      </c>
      <c r="V75" s="132">
        <f>IF(G75="全校",1,0)</f>
        <v>0</v>
      </c>
      <c r="W75" s="126">
        <f>IF(M75&lt;&gt;"",1,0)</f>
        <v>0</v>
      </c>
      <c r="X75" s="160" t="str">
        <f>IF(SUM(W75:W78)&gt;=4,"满足","不满足")</f>
        <v>不满足</v>
      </c>
      <c r="Y75" s="150"/>
      <c r="Z75" s="150"/>
      <c r="AA75" s="137"/>
      <c r="AB75" s="137">
        <f>IF(B75="团队建设",IF(H75="独立完成",1,IF(K75=1,0.6,IF(AND(J75=2,K75=2),0.4,IF(AND(J75&gt;2,K75=2),0.3,IF(AND(J75&gt;2,K75=3),0.2,IF(AND(J75&gt;2,K75&gt;3),0.1)))))),0)</f>
        <v>0</v>
      </c>
      <c r="AC75" s="137">
        <f>IF(NOT(B75="团队建设"),IF(H75="独立完成",1,IF(K75=1,0.5,IF(AND(J75=2,K75=2),0.5,IF(AND(J75&gt;2,K75=2),0.3,IF(AND(J75&gt;2,K75=3),0.2,IF(AND(J75&gt;2,K75&gt;3),0.1,0)))))),0)</f>
        <v>0</v>
      </c>
      <c r="AD75" s="137"/>
      <c r="AE75" s="137"/>
      <c r="AK75" s="161"/>
      <c r="AL75" s="161"/>
      <c r="AM75" s="161"/>
      <c r="AN75" s="161"/>
      <c r="AO75" s="161"/>
      <c r="AP75" s="161"/>
      <c r="AQ75" s="161"/>
      <c r="AR75" s="161"/>
      <c r="AS75" s="161"/>
      <c r="AT75" s="161"/>
      <c r="AU75" s="161"/>
      <c r="AV75" s="161"/>
      <c r="AW75" s="161"/>
      <c r="AX75" s="161"/>
      <c r="AY75" s="161"/>
      <c r="AZ75" s="161"/>
      <c r="BA75" s="161"/>
      <c r="BB75" s="161"/>
      <c r="BC75" s="161"/>
      <c r="BD75" s="161"/>
      <c r="BE75" s="161"/>
      <c r="BF75" s="161"/>
      <c r="BG75" s="161"/>
      <c r="BH75" s="161"/>
    </row>
    <row r="76" ht="31" customHeight="1" spans="1:60">
      <c r="A76" s="37"/>
      <c r="B76" s="91"/>
      <c r="C76" s="105"/>
      <c r="D76" s="106"/>
      <c r="E76" s="106"/>
      <c r="F76" s="107"/>
      <c r="G76" s="91"/>
      <c r="H76" s="92"/>
      <c r="I76" s="92"/>
      <c r="J76" s="102"/>
      <c r="K76" s="103"/>
      <c r="L76" s="144" t="str">
        <f>IF(B76&lt;&gt;"",1,"")</f>
        <v/>
      </c>
      <c r="M76" s="144" t="str">
        <f>IF(B76&lt;&gt;"",SUM(P76:T76)*L76,"")</f>
        <v/>
      </c>
      <c r="N76" s="137"/>
      <c r="O76" s="137"/>
      <c r="P76" s="33">
        <f>IF(G76="全校",1,0)</f>
        <v>0</v>
      </c>
      <c r="Q76" s="33">
        <f>IF(G76="省级",6,0)</f>
        <v>0</v>
      </c>
      <c r="R76" s="33">
        <f>IF(G76="市级及以上部门",2,0)</f>
        <v>0</v>
      </c>
      <c r="S76" s="33">
        <f>IF(G76="学校部门（单位）",0,0)</f>
        <v>0</v>
      </c>
      <c r="T76" s="33">
        <f>IF(G76="兄弟院校",2,0)</f>
        <v>0</v>
      </c>
      <c r="U76" s="132">
        <f>IF(OR(G76="国家级",G76="省级"),1,0)</f>
        <v>0</v>
      </c>
      <c r="V76" s="132">
        <f>IF(G76="全校",1,0)</f>
        <v>0</v>
      </c>
      <c r="W76" s="126">
        <f>IF(M76&lt;&gt;"",1,0)</f>
        <v>0</v>
      </c>
      <c r="X76" s="150"/>
      <c r="Y76" s="150"/>
      <c r="Z76" s="150"/>
      <c r="AA76" s="137"/>
      <c r="AB76" s="137"/>
      <c r="AC76" s="137"/>
      <c r="AD76" s="137"/>
      <c r="AE76" s="137"/>
      <c r="AK76" s="161"/>
      <c r="AL76" s="161"/>
      <c r="AM76" s="161"/>
      <c r="AN76" s="161"/>
      <c r="AO76" s="161"/>
      <c r="AP76" s="161"/>
      <c r="AQ76" s="161"/>
      <c r="AR76" s="161"/>
      <c r="AS76" s="161"/>
      <c r="AT76" s="161"/>
      <c r="AU76" s="161"/>
      <c r="AV76" s="161"/>
      <c r="AW76" s="161"/>
      <c r="AX76" s="161"/>
      <c r="AY76" s="161"/>
      <c r="AZ76" s="161"/>
      <c r="BA76" s="161"/>
      <c r="BB76" s="161"/>
      <c r="BC76" s="161"/>
      <c r="BD76" s="161"/>
      <c r="BE76" s="161"/>
      <c r="BF76" s="161"/>
      <c r="BG76" s="161"/>
      <c r="BH76" s="161"/>
    </row>
    <row r="77" ht="31" customHeight="1" spans="1:60">
      <c r="A77" s="37"/>
      <c r="B77" s="91"/>
      <c r="C77" s="105"/>
      <c r="D77" s="106"/>
      <c r="E77" s="106"/>
      <c r="F77" s="107"/>
      <c r="G77" s="91"/>
      <c r="H77" s="92"/>
      <c r="I77" s="92"/>
      <c r="J77" s="102"/>
      <c r="K77" s="103"/>
      <c r="L77" s="144" t="str">
        <f>IF(B77&lt;&gt;"",1,"")</f>
        <v/>
      </c>
      <c r="M77" s="144" t="str">
        <f>IF(B77&lt;&gt;"",SUM(P77:T77)*L77,"")</f>
        <v/>
      </c>
      <c r="N77" s="137"/>
      <c r="O77" s="137"/>
      <c r="P77" s="33">
        <f>IF(G77="全校",1,0)</f>
        <v>0</v>
      </c>
      <c r="Q77" s="33">
        <f>IF(G77="省级",6,0)</f>
        <v>0</v>
      </c>
      <c r="R77" s="33">
        <f>IF(G77="市级及以上部门",2,0)</f>
        <v>0</v>
      </c>
      <c r="S77" s="33">
        <f>IF(G77="学校部门（单位）",0,0)</f>
        <v>0</v>
      </c>
      <c r="T77" s="33">
        <f>IF(G77="兄弟院校",2,0)</f>
        <v>0</v>
      </c>
      <c r="U77" s="132">
        <f>IF(OR(G77="国家级",G77="省级"),1,0)</f>
        <v>0</v>
      </c>
      <c r="V77" s="132">
        <f>IF(G77="全校",1,0)</f>
        <v>0</v>
      </c>
      <c r="W77" s="126">
        <f>IF(M77&lt;&gt;"",1,0)</f>
        <v>0</v>
      </c>
      <c r="X77" s="150"/>
      <c r="Y77" s="150"/>
      <c r="Z77" s="150"/>
      <c r="AA77" s="137"/>
      <c r="AB77" s="137"/>
      <c r="AC77" s="137"/>
      <c r="AD77" s="137"/>
      <c r="AE77" s="137"/>
      <c r="AK77" s="161"/>
      <c r="AL77" s="161"/>
      <c r="AM77" s="161"/>
      <c r="AN77" s="161"/>
      <c r="AO77" s="161"/>
      <c r="AP77" s="161"/>
      <c r="AQ77" s="161"/>
      <c r="AR77" s="161"/>
      <c r="AS77" s="161"/>
      <c r="AT77" s="161"/>
      <c r="AU77" s="161"/>
      <c r="AV77" s="161"/>
      <c r="AW77" s="161"/>
      <c r="AX77" s="161"/>
      <c r="AY77" s="161"/>
      <c r="AZ77" s="161"/>
      <c r="BA77" s="161"/>
      <c r="BB77" s="161"/>
      <c r="BC77" s="161"/>
      <c r="BD77" s="161"/>
      <c r="BE77" s="161"/>
      <c r="BF77" s="161"/>
      <c r="BG77" s="161"/>
      <c r="BH77" s="161"/>
    </row>
    <row r="78" ht="31" customHeight="1" spans="1:60">
      <c r="A78" s="37"/>
      <c r="B78" s="91"/>
      <c r="C78" s="105"/>
      <c r="D78" s="106"/>
      <c r="E78" s="106"/>
      <c r="F78" s="107"/>
      <c r="G78" s="91"/>
      <c r="H78" s="92"/>
      <c r="I78" s="92"/>
      <c r="J78" s="102"/>
      <c r="K78" s="103"/>
      <c r="L78" s="144" t="str">
        <f>IF(B78&lt;&gt;"",1,"")</f>
        <v/>
      </c>
      <c r="M78" s="144" t="str">
        <f>IF(B78&lt;&gt;"",SUM(P78:T78)*L78,"")</f>
        <v/>
      </c>
      <c r="N78" s="137"/>
      <c r="O78" s="137"/>
      <c r="P78" s="33">
        <f>IF(G78="全校",1,0)</f>
        <v>0</v>
      </c>
      <c r="Q78" s="33">
        <f>IF(G78="省级",6,0)</f>
        <v>0</v>
      </c>
      <c r="R78" s="33">
        <f>IF(G78="市级及以上部门",2,0)</f>
        <v>0</v>
      </c>
      <c r="S78" s="33">
        <f>IF(G78="学校部门（单位）",0,0)</f>
        <v>0</v>
      </c>
      <c r="T78" s="33">
        <f>IF(G78="兄弟院校",2,0)</f>
        <v>0</v>
      </c>
      <c r="U78" s="132">
        <f>IF(OR(G78="国家级",G78="省级"),1,0)</f>
        <v>0</v>
      </c>
      <c r="V78" s="132">
        <f>IF(G78="全校",1,0)</f>
        <v>0</v>
      </c>
      <c r="W78" s="126">
        <f>IF(M78&lt;&gt;"",1,0)</f>
        <v>0</v>
      </c>
      <c r="X78" s="150"/>
      <c r="Y78" s="150"/>
      <c r="Z78" s="150"/>
      <c r="AA78" s="137"/>
      <c r="AB78" s="137">
        <f>IF(B78="团队建设",IF(I78="独立完成",1,IF(K78=1,0.6,IF(AND(J78=2,K78=2),0.4,IF(AND(J78&gt;2,K78=2),0.3,IF(AND(J78&gt;2,K78=3),0.2,IF(AND(J78&gt;2,K78&gt;3),0.1)))))),0)</f>
        <v>0</v>
      </c>
      <c r="AC78" s="137">
        <f>IF(NOT(B78="团队建设"),IF(I78="独立完成",1,IF(K78=1,0.5,IF(AND(J78=2,K78=2),0.5,IF(AND(J78&gt;2,K78=2),0.3,IF(AND(J78&gt;2,K78=3),0.2,IF(AND(J78&gt;2,K78&gt;3),0.1,0)))))),0)</f>
        <v>0</v>
      </c>
      <c r="AD78" s="137"/>
      <c r="AE78" s="137"/>
      <c r="AK78" s="161"/>
      <c r="AL78" s="161"/>
      <c r="AM78" s="161"/>
      <c r="AN78" s="161"/>
      <c r="AO78" s="161"/>
      <c r="AP78" s="161"/>
      <c r="AQ78" s="161"/>
      <c r="AR78" s="161"/>
      <c r="AS78" s="161"/>
      <c r="AT78" s="161"/>
      <c r="AU78" s="161"/>
      <c r="AV78" s="161"/>
      <c r="AW78" s="161"/>
      <c r="AX78" s="161"/>
      <c r="AY78" s="161"/>
      <c r="AZ78" s="161"/>
      <c r="BA78" s="161"/>
      <c r="BB78" s="161"/>
      <c r="BC78" s="161"/>
      <c r="BD78" s="161"/>
      <c r="BE78" s="161"/>
      <c r="BF78" s="161"/>
      <c r="BG78" s="161"/>
      <c r="BH78" s="161"/>
    </row>
    <row r="79" ht="31" customHeight="1" spans="1:60">
      <c r="A79" s="37"/>
      <c r="B79" s="94"/>
      <c r="C79" s="95"/>
      <c r="D79" s="95"/>
      <c r="E79" s="95"/>
      <c r="F79" s="95"/>
      <c r="G79" s="95"/>
      <c r="H79" s="95"/>
      <c r="I79" s="95"/>
      <c r="J79" s="95"/>
      <c r="K79" s="95"/>
      <c r="L79" s="138"/>
      <c r="M79" s="144">
        <f>IF(M75&lt;&gt;"",SUM(M75:M78),0)</f>
        <v>0</v>
      </c>
      <c r="N79" s="200"/>
      <c r="O79" s="200"/>
      <c r="Q79" s="33"/>
      <c r="AB79" s="137"/>
      <c r="AK79" s="161"/>
      <c r="AL79" s="161"/>
      <c r="AM79" s="161"/>
      <c r="AN79" s="161"/>
      <c r="AO79" s="161"/>
      <c r="AP79" s="161"/>
      <c r="AQ79" s="161"/>
      <c r="AR79" s="161"/>
      <c r="AS79" s="161"/>
      <c r="AT79" s="161"/>
      <c r="AU79" s="161"/>
      <c r="AV79" s="161"/>
      <c r="AW79" s="161"/>
      <c r="AX79" s="161"/>
      <c r="AY79" s="161"/>
      <c r="AZ79" s="161"/>
      <c r="BA79" s="161"/>
      <c r="BB79" s="161"/>
      <c r="BC79" s="161"/>
      <c r="BD79" s="161"/>
      <c r="BE79" s="161"/>
      <c r="BF79" s="161"/>
      <c r="BG79" s="161"/>
      <c r="BH79" s="161"/>
    </row>
    <row r="80" ht="31" customHeight="1" spans="1:60">
      <c r="A80" s="37"/>
      <c r="B80" s="89" t="s">
        <v>128</v>
      </c>
      <c r="C80" s="89"/>
      <c r="D80" s="89"/>
      <c r="E80" s="89"/>
      <c r="F80" s="89"/>
      <c r="G80" s="89"/>
      <c r="H80" s="89"/>
      <c r="I80" s="89"/>
      <c r="J80" s="89"/>
      <c r="K80" s="89"/>
      <c r="L80" s="89"/>
      <c r="M80" s="89"/>
      <c r="N80" s="89"/>
      <c r="O80" s="89"/>
      <c r="AK80" s="161"/>
      <c r="AL80" s="161"/>
      <c r="AM80" s="161"/>
      <c r="AN80" s="161"/>
      <c r="AO80" s="161"/>
      <c r="AP80" s="161"/>
      <c r="AQ80" s="161"/>
      <c r="AR80" s="161"/>
      <c r="AS80" s="161"/>
      <c r="AT80" s="161"/>
      <c r="AU80" s="161"/>
      <c r="AV80" s="161"/>
      <c r="AW80" s="161"/>
      <c r="AX80" s="161"/>
      <c r="AY80" s="161"/>
      <c r="AZ80" s="161"/>
      <c r="BA80" s="161"/>
      <c r="BB80" s="161"/>
      <c r="BC80" s="161"/>
      <c r="BD80" s="161"/>
      <c r="BE80" s="161"/>
      <c r="BF80" s="161"/>
      <c r="BG80" s="161"/>
      <c r="BH80" s="161"/>
    </row>
    <row r="81" ht="31" customHeight="1" spans="1:60">
      <c r="A81" s="37"/>
      <c r="B81" s="63" t="s">
        <v>39</v>
      </c>
      <c r="C81" s="96" t="s">
        <v>129</v>
      </c>
      <c r="D81" s="97"/>
      <c r="E81" s="97"/>
      <c r="F81" s="98"/>
      <c r="G81" s="63" t="s">
        <v>124</v>
      </c>
      <c r="H81" s="63" t="s">
        <v>130</v>
      </c>
      <c r="I81" s="63"/>
      <c r="J81" s="97" t="s">
        <v>131</v>
      </c>
      <c r="K81" s="98"/>
      <c r="L81" s="63" t="s">
        <v>60</v>
      </c>
      <c r="M81" s="63" t="s">
        <v>61</v>
      </c>
      <c r="N81" s="63" t="s">
        <v>44</v>
      </c>
      <c r="O81" s="63" t="s">
        <v>45</v>
      </c>
      <c r="P81" s="143" t="s">
        <v>108</v>
      </c>
      <c r="Q81" s="143" t="s">
        <v>132</v>
      </c>
      <c r="R81" s="143" t="s">
        <v>133</v>
      </c>
      <c r="S81" s="143" t="s">
        <v>120</v>
      </c>
      <c r="T81" s="143" t="s">
        <v>109</v>
      </c>
      <c r="U81" s="152" t="s">
        <v>110</v>
      </c>
      <c r="V81" s="153" t="s">
        <v>134</v>
      </c>
      <c r="W81" s="153" t="s">
        <v>112</v>
      </c>
      <c r="X81" s="153" t="s">
        <v>75</v>
      </c>
      <c r="Y81" s="143"/>
      <c r="Z81" s="143"/>
      <c r="AA81" s="143"/>
      <c r="AB81" s="143" t="s">
        <v>113</v>
      </c>
      <c r="AC81" s="143" t="s">
        <v>114</v>
      </c>
      <c r="AK81" s="161"/>
      <c r="AL81" s="161"/>
      <c r="AM81" s="161"/>
      <c r="AN81" s="161"/>
      <c r="AO81" s="161"/>
      <c r="AP81" s="161"/>
      <c r="AQ81" s="161"/>
      <c r="AR81" s="161"/>
      <c r="AS81" s="161"/>
      <c r="AT81" s="161"/>
      <c r="AU81" s="161"/>
      <c r="AV81" s="161"/>
      <c r="AW81" s="161"/>
      <c r="AX81" s="161"/>
      <c r="AY81" s="161"/>
      <c r="AZ81" s="161"/>
      <c r="BA81" s="161"/>
      <c r="BB81" s="161"/>
      <c r="BC81" s="161"/>
      <c r="BD81" s="161"/>
      <c r="BE81" s="161"/>
      <c r="BF81" s="161"/>
      <c r="BG81" s="161"/>
      <c r="BH81" s="161"/>
    </row>
    <row r="82" ht="31" customHeight="1" spans="1:60">
      <c r="A82" s="37"/>
      <c r="B82" s="91"/>
      <c r="C82" s="105"/>
      <c r="D82" s="106"/>
      <c r="E82" s="106"/>
      <c r="F82" s="107"/>
      <c r="G82" s="91"/>
      <c r="H82" s="92"/>
      <c r="I82" s="92"/>
      <c r="J82" s="102"/>
      <c r="K82" s="103"/>
      <c r="L82" s="144" t="str">
        <f>IF(B82&lt;&gt;"",1,"")</f>
        <v/>
      </c>
      <c r="M82" s="144" t="str">
        <f>IF(B82&lt;&gt;"",SUM(P82:T82)*L82,"")</f>
        <v/>
      </c>
      <c r="N82" s="137"/>
      <c r="O82" s="137"/>
      <c r="P82" s="33">
        <f>IF(G82="全校",1,0)</f>
        <v>0</v>
      </c>
      <c r="Q82" s="33">
        <f>IF(G82="省市级会议交流",1,0)</f>
        <v>0</v>
      </c>
      <c r="R82" s="33">
        <f>IF(G82="国家级会议交流",2,0)</f>
        <v>0</v>
      </c>
      <c r="S82" s="33">
        <f>IF(G82="学校部门（单位）",0,0)</f>
        <v>0</v>
      </c>
      <c r="T82" s="33">
        <f>IF(G82="兄弟院校",2,0)</f>
        <v>0</v>
      </c>
      <c r="U82" s="132">
        <f>IF(OR(G82="国家级",G82="省级"),1,0)</f>
        <v>0</v>
      </c>
      <c r="V82" s="126">
        <f>IF(G82="国家级会议交流",1,0)</f>
        <v>0</v>
      </c>
      <c r="W82" s="126">
        <f>IF(M82&lt;&gt;"",1,0)</f>
        <v>0</v>
      </c>
      <c r="X82" s="160" t="str">
        <f>IF(SUM(W82:W85)&gt;=4,"满足","不满足")</f>
        <v>不满足</v>
      </c>
      <c r="Y82" s="150"/>
      <c r="Z82" s="150"/>
      <c r="AA82" s="137"/>
      <c r="AB82" s="137">
        <f>IF(B82="团队建设",IF(H82="独立完成",1,IF(K82=1,0.6,IF(AND(J82=2,K82=2),0.4,IF(AND(J82&gt;2,K82=2),0.3,IF(AND(J82&gt;2,K82=3),0.2,IF(AND(J82&gt;2,K82&gt;3),0.1)))))),0)</f>
        <v>0</v>
      </c>
      <c r="AC82" s="137">
        <f>IF(NOT(B82="团队建设"),IF(H82="独立完成",1,IF(K82=1,0.5,IF(AND(J82=2,K82=2),0.5,IF(AND(J82&gt;2,K82=2),0.3,IF(AND(J82&gt;2,K82=3),0.2,IF(AND(J82&gt;2,K82&gt;3),0.1,0)))))),0)</f>
        <v>0</v>
      </c>
      <c r="AD82" s="137"/>
      <c r="AE82" s="137"/>
      <c r="AK82" s="161"/>
      <c r="AL82" s="161"/>
      <c r="AM82" s="161"/>
      <c r="AN82" s="161"/>
      <c r="AO82" s="161"/>
      <c r="AP82" s="161"/>
      <c r="AQ82" s="161"/>
      <c r="AR82" s="161"/>
      <c r="AS82" s="161"/>
      <c r="AT82" s="161"/>
      <c r="AU82" s="161"/>
      <c r="AV82" s="161"/>
      <c r="AW82" s="161"/>
      <c r="AX82" s="161"/>
      <c r="AY82" s="161"/>
      <c r="AZ82" s="161"/>
      <c r="BA82" s="161"/>
      <c r="BB82" s="161"/>
      <c r="BC82" s="161"/>
      <c r="BD82" s="161"/>
      <c r="BE82" s="161"/>
      <c r="BF82" s="161"/>
      <c r="BG82" s="161"/>
      <c r="BH82" s="161"/>
    </row>
    <row r="83" ht="31" customHeight="1" spans="1:60">
      <c r="A83" s="37"/>
      <c r="B83" s="91"/>
      <c r="C83" s="105"/>
      <c r="D83" s="106"/>
      <c r="E83" s="106"/>
      <c r="F83" s="107"/>
      <c r="G83" s="91"/>
      <c r="H83" s="92"/>
      <c r="I83" s="92"/>
      <c r="J83" s="102"/>
      <c r="K83" s="103"/>
      <c r="L83" s="144" t="str">
        <f>IF(B83&lt;&gt;"",1,"")</f>
        <v/>
      </c>
      <c r="M83" s="144" t="str">
        <f>IF(B83&lt;&gt;"",SUM(P83:T83)*L83,"")</f>
        <v/>
      </c>
      <c r="N83" s="137"/>
      <c r="O83" s="137"/>
      <c r="P83" s="33">
        <f>IF(G83="全校",1,0)</f>
        <v>0</v>
      </c>
      <c r="Q83" s="33">
        <f>IF(G83="省市级会议交流",1,0)</f>
        <v>0</v>
      </c>
      <c r="R83" s="33">
        <f>IF(G83="国家级会议交流",2,0)</f>
        <v>0</v>
      </c>
      <c r="S83" s="33">
        <f>IF(G83="学校部门（单位）",0,0)</f>
        <v>0</v>
      </c>
      <c r="T83" s="33">
        <f>IF(G83="兄弟院校",2,0)</f>
        <v>0</v>
      </c>
      <c r="U83" s="132">
        <f>IF(OR(G83="国家级",G83="省级"),1,0)</f>
        <v>0</v>
      </c>
      <c r="V83" s="126">
        <f>IF(G83="国家级会议交流",1,0)</f>
        <v>0</v>
      </c>
      <c r="W83" s="126">
        <f>IF(M83&lt;&gt;"",1,0)</f>
        <v>0</v>
      </c>
      <c r="X83" s="150"/>
      <c r="Y83" s="150"/>
      <c r="Z83" s="150"/>
      <c r="AA83" s="137"/>
      <c r="AB83" s="137"/>
      <c r="AC83" s="137"/>
      <c r="AD83" s="137"/>
      <c r="AE83" s="137"/>
      <c r="AK83" s="161"/>
      <c r="AL83" s="161"/>
      <c r="AM83" s="161"/>
      <c r="AN83" s="161"/>
      <c r="AO83" s="161"/>
      <c r="AP83" s="161"/>
      <c r="AQ83" s="161"/>
      <c r="AR83" s="161"/>
      <c r="AS83" s="161"/>
      <c r="AT83" s="161"/>
      <c r="AU83" s="161"/>
      <c r="AV83" s="161"/>
      <c r="AW83" s="161"/>
      <c r="AX83" s="161"/>
      <c r="AY83" s="161"/>
      <c r="AZ83" s="161"/>
      <c r="BA83" s="161"/>
      <c r="BB83" s="161"/>
      <c r="BC83" s="161"/>
      <c r="BD83" s="161"/>
      <c r="BE83" s="161"/>
      <c r="BF83" s="161"/>
      <c r="BG83" s="161"/>
      <c r="BH83" s="161"/>
    </row>
    <row r="84" ht="31" customHeight="1" spans="1:60">
      <c r="A84" s="37"/>
      <c r="B84" s="91"/>
      <c r="C84" s="105"/>
      <c r="D84" s="106"/>
      <c r="E84" s="106"/>
      <c r="F84" s="107"/>
      <c r="G84" s="91"/>
      <c r="H84" s="92"/>
      <c r="I84" s="92"/>
      <c r="J84" s="102"/>
      <c r="K84" s="103"/>
      <c r="L84" s="144" t="str">
        <f>IF(B84&lt;&gt;"",1,"")</f>
        <v/>
      </c>
      <c r="M84" s="144" t="str">
        <f>IF(B84&lt;&gt;"",SUM(P84:T84)*L84,"")</f>
        <v/>
      </c>
      <c r="N84" s="137"/>
      <c r="O84" s="137"/>
      <c r="P84" s="33">
        <f>IF(G84="全校",1,0)</f>
        <v>0</v>
      </c>
      <c r="Q84" s="33">
        <f>IF(G84="省市级会议交流",1,0)</f>
        <v>0</v>
      </c>
      <c r="R84" s="33">
        <f>IF(G84="国家级会议交流",2,0)</f>
        <v>0</v>
      </c>
      <c r="S84" s="33">
        <f>IF(G84="学校部门（单位）",0,0)</f>
        <v>0</v>
      </c>
      <c r="T84" s="33">
        <f>IF(G84="兄弟院校",2,0)</f>
        <v>0</v>
      </c>
      <c r="U84" s="132">
        <f>IF(OR(G84="国家级",G84="省级"),1,0)</f>
        <v>0</v>
      </c>
      <c r="V84" s="126">
        <f>IF(G84="国家级会议交流",1,0)</f>
        <v>0</v>
      </c>
      <c r="W84" s="126">
        <f>IF(M84&lt;&gt;"",1,0)</f>
        <v>0</v>
      </c>
      <c r="X84" s="150"/>
      <c r="Y84" s="150"/>
      <c r="Z84" s="150"/>
      <c r="AA84" s="137"/>
      <c r="AB84" s="137"/>
      <c r="AC84" s="137"/>
      <c r="AD84" s="137"/>
      <c r="AE84" s="137"/>
      <c r="AK84" s="161"/>
      <c r="AL84" s="161"/>
      <c r="AM84" s="161"/>
      <c r="AN84" s="161"/>
      <c r="AO84" s="161"/>
      <c r="AP84" s="161"/>
      <c r="AQ84" s="161"/>
      <c r="AR84" s="161"/>
      <c r="AS84" s="161"/>
      <c r="AT84" s="161"/>
      <c r="AU84" s="161"/>
      <c r="AV84" s="161"/>
      <c r="AW84" s="161"/>
      <c r="AX84" s="161"/>
      <c r="AY84" s="161"/>
      <c r="AZ84" s="161"/>
      <c r="BA84" s="161"/>
      <c r="BB84" s="161"/>
      <c r="BC84" s="161"/>
      <c r="BD84" s="161"/>
      <c r="BE84" s="161"/>
      <c r="BF84" s="161"/>
      <c r="BG84" s="161"/>
      <c r="BH84" s="161"/>
    </row>
    <row r="85" ht="31" customHeight="1" spans="1:60">
      <c r="A85" s="37"/>
      <c r="B85" s="91"/>
      <c r="C85" s="105"/>
      <c r="D85" s="106"/>
      <c r="E85" s="106"/>
      <c r="F85" s="107"/>
      <c r="G85" s="91"/>
      <c r="H85" s="92"/>
      <c r="I85" s="92"/>
      <c r="J85" s="102"/>
      <c r="K85" s="103"/>
      <c r="L85" s="144" t="str">
        <f>IF(B85&lt;&gt;"",1,"")</f>
        <v/>
      </c>
      <c r="M85" s="144" t="str">
        <f>IF(B85&lt;&gt;"",SUM(P85:T85)*L85,"")</f>
        <v/>
      </c>
      <c r="N85" s="137"/>
      <c r="O85" s="137"/>
      <c r="P85" s="33">
        <f>IF(G85="全校",1,0)</f>
        <v>0</v>
      </c>
      <c r="Q85" s="33">
        <f>IF(G85="省市级会议交流",1,0)</f>
        <v>0</v>
      </c>
      <c r="R85" s="33">
        <f>IF(G85="国家级会议交流",2,0)</f>
        <v>0</v>
      </c>
      <c r="S85" s="33">
        <f>IF(G85="学校部门（单位）",0,0)</f>
        <v>0</v>
      </c>
      <c r="T85" s="33">
        <f>IF(G85="兄弟院校",2,0)</f>
        <v>0</v>
      </c>
      <c r="U85" s="132">
        <f>IF(OR(G85="国家级",G85="省级"),1,0)</f>
        <v>0</v>
      </c>
      <c r="V85" s="126">
        <f>IF(G85="国家级会议交流",1,0)</f>
        <v>0</v>
      </c>
      <c r="W85" s="126">
        <f>IF(M85&lt;&gt;"",1,0)</f>
        <v>0</v>
      </c>
      <c r="X85" s="150"/>
      <c r="Y85" s="150"/>
      <c r="Z85" s="150"/>
      <c r="AA85" s="137"/>
      <c r="AB85" s="137">
        <f>IF(B85="团队建设",IF(I85="独立完成",1,IF(K85=1,0.6,IF(AND(J85=2,K85=2),0.4,IF(AND(J85&gt;2,K85=2),0.3,IF(AND(J85&gt;2,K85=3),0.2,IF(AND(J85&gt;2,K85&gt;3),0.1)))))),0)</f>
        <v>0</v>
      </c>
      <c r="AC85" s="137">
        <f>IF(NOT(B85="团队建设"),IF(I85="独立完成",1,IF(K85=1,0.5,IF(AND(J85=2,K85=2),0.5,IF(AND(J85&gt;2,K85=2),0.3,IF(AND(J85&gt;2,K85=3),0.2,IF(AND(J85&gt;2,K85&gt;3),0.1,0)))))),0)</f>
        <v>0</v>
      </c>
      <c r="AD85" s="137"/>
      <c r="AE85" s="137"/>
      <c r="AK85" s="161"/>
      <c r="AL85" s="161"/>
      <c r="AM85" s="161"/>
      <c r="AN85" s="161"/>
      <c r="AO85" s="161"/>
      <c r="AP85" s="161"/>
      <c r="AQ85" s="161"/>
      <c r="AR85" s="161"/>
      <c r="AS85" s="161"/>
      <c r="AT85" s="161"/>
      <c r="AU85" s="161"/>
      <c r="AV85" s="161"/>
      <c r="AW85" s="161"/>
      <c r="AX85" s="161"/>
      <c r="AY85" s="161"/>
      <c r="AZ85" s="161"/>
      <c r="BA85" s="161"/>
      <c r="BB85" s="161"/>
      <c r="BC85" s="161"/>
      <c r="BD85" s="161"/>
      <c r="BE85" s="161"/>
      <c r="BF85" s="161"/>
      <c r="BG85" s="161"/>
      <c r="BH85" s="161"/>
    </row>
    <row r="86" ht="31" customHeight="1" spans="1:60">
      <c r="A86" s="37"/>
      <c r="B86" s="94"/>
      <c r="C86" s="95"/>
      <c r="D86" s="95"/>
      <c r="E86" s="95"/>
      <c r="F86" s="95"/>
      <c r="G86" s="95"/>
      <c r="H86" s="95"/>
      <c r="I86" s="95"/>
      <c r="J86" s="95"/>
      <c r="K86" s="95"/>
      <c r="L86" s="138"/>
      <c r="M86" s="144">
        <f>IF(M82&lt;&gt;"",SUM(M82:M85),0)</f>
        <v>0</v>
      </c>
      <c r="N86" s="200"/>
      <c r="O86" s="200"/>
      <c r="Q86" s="33"/>
      <c r="AB86" s="137"/>
      <c r="AK86" s="161"/>
      <c r="AL86" s="161"/>
      <c r="AM86" s="161"/>
      <c r="AN86" s="161"/>
      <c r="AO86" s="161"/>
      <c r="AP86" s="161"/>
      <c r="AQ86" s="161"/>
      <c r="AR86" s="161"/>
      <c r="AS86" s="161"/>
      <c r="AT86" s="161"/>
      <c r="AU86" s="161"/>
      <c r="AV86" s="161"/>
      <c r="AW86" s="161"/>
      <c r="AX86" s="161"/>
      <c r="AY86" s="161"/>
      <c r="AZ86" s="161"/>
      <c r="BA86" s="161"/>
      <c r="BB86" s="161"/>
      <c r="BC86" s="161"/>
      <c r="BD86" s="161"/>
      <c r="BE86" s="161"/>
      <c r="BF86" s="161"/>
      <c r="BG86" s="161"/>
      <c r="BH86" s="161"/>
    </row>
    <row r="87" ht="31" customHeight="1" spans="1:60">
      <c r="A87" s="37"/>
      <c r="B87" s="79" t="s">
        <v>135</v>
      </c>
      <c r="C87" s="79"/>
      <c r="D87" s="79"/>
      <c r="E87" s="79"/>
      <c r="F87" s="79"/>
      <c r="G87" s="79"/>
      <c r="H87" s="79"/>
      <c r="I87" s="79"/>
      <c r="J87" s="79"/>
      <c r="K87" s="79"/>
      <c r="L87" s="79"/>
      <c r="M87" s="79"/>
      <c r="N87" s="79"/>
      <c r="O87" s="79"/>
      <c r="AK87" s="161"/>
      <c r="AL87" s="161"/>
      <c r="AM87" s="161"/>
      <c r="AN87" s="161"/>
      <c r="AO87" s="161"/>
      <c r="AP87" s="161"/>
      <c r="AQ87" s="161"/>
      <c r="AR87" s="161"/>
      <c r="AS87" s="161"/>
      <c r="AT87" s="161"/>
      <c r="AU87" s="161"/>
      <c r="AV87" s="161"/>
      <c r="AW87" s="161"/>
      <c r="AX87" s="161"/>
      <c r="AY87" s="161"/>
      <c r="AZ87" s="161"/>
      <c r="BA87" s="161"/>
      <c r="BB87" s="161"/>
      <c r="BC87" s="161"/>
      <c r="BD87" s="161"/>
      <c r="BE87" s="161"/>
      <c r="BF87" s="161"/>
      <c r="BG87" s="161"/>
      <c r="BH87" s="161"/>
    </row>
    <row r="88" ht="31" customHeight="1" spans="1:60">
      <c r="A88" s="37"/>
      <c r="B88" s="89" t="s">
        <v>136</v>
      </c>
      <c r="C88" s="89"/>
      <c r="D88" s="89"/>
      <c r="E88" s="89"/>
      <c r="F88" s="89"/>
      <c r="G88" s="89"/>
      <c r="H88" s="89"/>
      <c r="I88" s="89"/>
      <c r="J88" s="89"/>
      <c r="K88" s="89"/>
      <c r="L88" s="89"/>
      <c r="M88" s="89"/>
      <c r="N88" s="89"/>
      <c r="O88" s="89"/>
      <c r="AK88" s="161"/>
      <c r="AL88" s="161"/>
      <c r="AM88" s="161"/>
      <c r="AN88" s="161"/>
      <c r="AO88" s="161"/>
      <c r="AP88" s="161"/>
      <c r="AQ88" s="161"/>
      <c r="AR88" s="161"/>
      <c r="AS88" s="161"/>
      <c r="AT88" s="161"/>
      <c r="AU88" s="161"/>
      <c r="AV88" s="161"/>
      <c r="AW88" s="161"/>
      <c r="AX88" s="161"/>
      <c r="AY88" s="161"/>
      <c r="AZ88" s="161"/>
      <c r="BA88" s="161"/>
      <c r="BB88" s="161"/>
      <c r="BC88" s="161"/>
      <c r="BD88" s="161"/>
      <c r="BE88" s="161"/>
      <c r="BF88" s="161"/>
      <c r="BG88" s="161"/>
      <c r="BH88" s="161"/>
    </row>
    <row r="89" ht="31" customHeight="1" spans="1:60">
      <c r="A89" s="37"/>
      <c r="B89" s="90" t="s">
        <v>137</v>
      </c>
      <c r="C89" s="90" t="s">
        <v>138</v>
      </c>
      <c r="D89" s="90"/>
      <c r="E89" s="90"/>
      <c r="F89" s="90"/>
      <c r="G89" s="90" t="s">
        <v>139</v>
      </c>
      <c r="H89" s="63" t="s">
        <v>57</v>
      </c>
      <c r="I89" s="63" t="s">
        <v>58</v>
      </c>
      <c r="J89" s="63" t="s">
        <v>59</v>
      </c>
      <c r="K89" s="63" t="s">
        <v>140</v>
      </c>
      <c r="L89" s="63" t="s">
        <v>60</v>
      </c>
      <c r="M89" s="63" t="s">
        <v>61</v>
      </c>
      <c r="N89" s="63" t="s">
        <v>44</v>
      </c>
      <c r="O89" s="63" t="s">
        <v>45</v>
      </c>
      <c r="P89" s="151" t="s">
        <v>141</v>
      </c>
      <c r="Q89" s="33" t="s">
        <v>142</v>
      </c>
      <c r="R89" s="33" t="s">
        <v>62</v>
      </c>
      <c r="S89" s="143" t="s">
        <v>143</v>
      </c>
      <c r="T89" s="143" t="s">
        <v>144</v>
      </c>
      <c r="U89" s="143" t="s">
        <v>145</v>
      </c>
      <c r="V89" s="143" t="s">
        <v>146</v>
      </c>
      <c r="W89" s="143" t="s">
        <v>147</v>
      </c>
      <c r="X89" s="143" t="s">
        <v>148</v>
      </c>
      <c r="Y89" s="158" t="s">
        <v>149</v>
      </c>
      <c r="Z89" s="159"/>
      <c r="AA89" s="158" t="s">
        <v>150</v>
      </c>
      <c r="AB89" s="159"/>
      <c r="AC89" s="132" t="s">
        <v>75</v>
      </c>
      <c r="AK89" s="161"/>
      <c r="AL89" s="161"/>
      <c r="AM89" s="161"/>
      <c r="AN89" s="161"/>
      <c r="AO89" s="161"/>
      <c r="AP89" s="161"/>
      <c r="AQ89" s="161"/>
      <c r="AR89" s="161"/>
      <c r="AS89" s="161"/>
      <c r="AT89" s="161"/>
      <c r="AU89" s="161"/>
      <c r="AV89" s="161"/>
      <c r="AW89" s="161"/>
      <c r="AX89" s="161"/>
      <c r="AY89" s="161"/>
      <c r="AZ89" s="161"/>
      <c r="BA89" s="161"/>
      <c r="BB89" s="161"/>
      <c r="BC89" s="161"/>
      <c r="BD89" s="161"/>
      <c r="BE89" s="161"/>
      <c r="BF89" s="161"/>
      <c r="BG89" s="161"/>
      <c r="BH89" s="161"/>
    </row>
    <row r="90" ht="31" customHeight="1" spans="1:60">
      <c r="A90" s="37"/>
      <c r="B90" s="91"/>
      <c r="C90" s="92"/>
      <c r="D90" s="92"/>
      <c r="E90" s="92"/>
      <c r="F90" s="92"/>
      <c r="G90" s="162"/>
      <c r="H90" s="162"/>
      <c r="I90" s="162"/>
      <c r="J90" s="162"/>
      <c r="K90" s="201"/>
      <c r="L90" s="136" t="str">
        <f>IF(B90&lt;&gt;"",R90,"")</f>
        <v/>
      </c>
      <c r="M90" s="136" t="str">
        <f>IF(B90&lt;&gt;"",SUM(S90:X90)*L90,"")</f>
        <v/>
      </c>
      <c r="N90" s="137"/>
      <c r="O90" s="150"/>
      <c r="P90" s="202">
        <f>IF(B90="国家级课题项目",40,IF(B90="省级课题项目",20,IF(B90="横向课题项目",2,IF(B90="市级课题项目",7,IF(B90="校级课题项目",5,0)))))</f>
        <v>0</v>
      </c>
      <c r="Q90" s="150">
        <f>IF(AND(B90="横向课题项目",K90&gt;=1),INT((K90-1)*10)*0.1,0)</f>
        <v>0</v>
      </c>
      <c r="R90" s="33">
        <f>IF(H90="独立完成",1,IF(J90=1,0.8,IF(J90=2,0.2,IF(J90=3,0.1,IF(J90&gt;3,0.05,0)))))</f>
        <v>0</v>
      </c>
      <c r="S90" s="150">
        <f>IF(Q90&gt;18,18,Q90)</f>
        <v>0</v>
      </c>
      <c r="T90" s="33">
        <f>IF(B90="国家级课题项目",40,0)</f>
        <v>0</v>
      </c>
      <c r="U90" s="33">
        <f>IF(B90="省级课题项目",20,0)</f>
        <v>0</v>
      </c>
      <c r="V90" s="33">
        <f>IF(B90="市级课题项目",10,0)</f>
        <v>0</v>
      </c>
      <c r="W90" s="33">
        <f>IF(B90="校级课题项目",5,0)</f>
        <v>0</v>
      </c>
      <c r="X90" s="33">
        <f>IF(B90="横向课题项目",2,0)</f>
        <v>0</v>
      </c>
      <c r="Y90" s="155">
        <f>IF(AND(OR(B90="国家级课题项目",B90="省级课题项目"),OR(H90="独立完成",J90=1)),1,0)</f>
        <v>0</v>
      </c>
      <c r="Z90" s="156"/>
      <c r="AA90" s="155">
        <f>IF(AND(OR(B90="国家级课题项目",B90="省级课题项目"),AND(H90="合作完成",J90&lt;&gt;"",J90&lt;&gt;1,J90&lt;4)),1,0)</f>
        <v>0</v>
      </c>
      <c r="AB90" s="156"/>
      <c r="AC90" s="132" t="str">
        <f>IF(OR(SUM(Y90:Z92)&gt;0,SUM(Y90:AB92)&gt;=2),"满足","不满足")</f>
        <v>不满足</v>
      </c>
      <c r="AK90" s="161"/>
      <c r="AL90" s="161"/>
      <c r="AM90" s="161"/>
      <c r="AN90" s="161"/>
      <c r="AO90" s="161"/>
      <c r="AP90" s="161"/>
      <c r="AQ90" s="161"/>
      <c r="AR90" s="161"/>
      <c r="AS90" s="161"/>
      <c r="AT90" s="161"/>
      <c r="AU90" s="161"/>
      <c r="AV90" s="161"/>
      <c r="AW90" s="161"/>
      <c r="AX90" s="161"/>
      <c r="AY90" s="161"/>
      <c r="AZ90" s="161"/>
      <c r="BA90" s="161"/>
      <c r="BB90" s="161"/>
      <c r="BC90" s="161"/>
      <c r="BD90" s="161"/>
      <c r="BE90" s="161"/>
      <c r="BF90" s="161"/>
      <c r="BG90" s="161"/>
      <c r="BH90" s="161"/>
    </row>
    <row r="91" ht="31" customHeight="1" spans="1:60">
      <c r="A91" s="37"/>
      <c r="B91" s="91"/>
      <c r="C91" s="92"/>
      <c r="D91" s="92"/>
      <c r="E91" s="92"/>
      <c r="F91" s="92"/>
      <c r="G91" s="162"/>
      <c r="H91" s="162"/>
      <c r="I91" s="162"/>
      <c r="J91" s="162"/>
      <c r="K91" s="201"/>
      <c r="L91" s="136" t="str">
        <f>IF(B91&lt;&gt;"",R91,"")</f>
        <v/>
      </c>
      <c r="M91" s="136" t="str">
        <f>IF(B91&lt;&gt;"",SUM(S91:X91)*L91,"")</f>
        <v/>
      </c>
      <c r="N91" s="137"/>
      <c r="O91" s="150"/>
      <c r="P91" s="202">
        <f>IF(B91="国家级课题项目",40,IF(B91="省级课题项目",20,IF(B91="横向课题项目",2,IF(B91="市级课题项目",7,IF(B91="校级课题项目",5,0)))))</f>
        <v>0</v>
      </c>
      <c r="Q91" s="150">
        <f>IF(AND(B91="横向课题项目",K91&gt;=1),INT((K91-1)*10)*0.1,0)</f>
        <v>0</v>
      </c>
      <c r="R91" s="33">
        <f>IF(H91="独立完成",1,IF(J91=1,0.8,IF(J91=2,0.2,IF(J91=3,0.1,IF(J91&gt;3,0.05,0)))))</f>
        <v>0</v>
      </c>
      <c r="S91" s="150">
        <f>IF(Q91&gt;18,18,Q91)</f>
        <v>0</v>
      </c>
      <c r="T91" s="33">
        <f>IF(B91="国家级课题项目",40,0)</f>
        <v>0</v>
      </c>
      <c r="U91" s="33">
        <f>IF(B91="省级课题项目",20,0)</f>
        <v>0</v>
      </c>
      <c r="V91" s="33">
        <f>IF(B91="市级课题项目",10,0)</f>
        <v>0</v>
      </c>
      <c r="W91" s="33">
        <f>IF(B91="校级课题项目",5,0)</f>
        <v>0</v>
      </c>
      <c r="X91" s="33">
        <f>IF(B91="横向课题项目",2,0)</f>
        <v>0</v>
      </c>
      <c r="Y91" s="155">
        <f>IF(AND(OR(B91="国家级课题项目",B91="省级课题项目"),OR(H91="独立完成",J91=1)),1,0)</f>
        <v>0</v>
      </c>
      <c r="Z91" s="156"/>
      <c r="AA91" s="155">
        <f>IF(AND(OR(B91="国家级课题项目",B91="省级课题项目"),AND(H91="合作完成",J91&lt;&gt;"",J91&lt;&gt;1,J91&lt;4)),1,0)</f>
        <v>0</v>
      </c>
      <c r="AB91" s="156"/>
      <c r="AC91" s="231"/>
      <c r="AK91" s="161"/>
      <c r="AL91" s="161"/>
      <c r="AM91" s="161"/>
      <c r="AN91" s="161"/>
      <c r="AO91" s="161"/>
      <c r="AP91" s="161"/>
      <c r="AQ91" s="161"/>
      <c r="AR91" s="161"/>
      <c r="AS91" s="161"/>
      <c r="AT91" s="161"/>
      <c r="AU91" s="161"/>
      <c r="AV91" s="161"/>
      <c r="AW91" s="161"/>
      <c r="AX91" s="161"/>
      <c r="AY91" s="161"/>
      <c r="AZ91" s="161"/>
      <c r="BA91" s="161"/>
      <c r="BB91" s="161"/>
      <c r="BC91" s="161"/>
      <c r="BD91" s="161"/>
      <c r="BE91" s="161"/>
      <c r="BF91" s="161"/>
      <c r="BG91" s="161"/>
      <c r="BH91" s="161"/>
    </row>
    <row r="92" ht="31" customHeight="1" spans="1:60">
      <c r="A92" s="37"/>
      <c r="B92" s="91"/>
      <c r="C92" s="92"/>
      <c r="D92" s="92"/>
      <c r="E92" s="92"/>
      <c r="F92" s="92"/>
      <c r="G92" s="91"/>
      <c r="H92" s="91"/>
      <c r="I92" s="162"/>
      <c r="J92" s="203"/>
      <c r="K92" s="201"/>
      <c r="L92" s="136" t="str">
        <f>IF(B92&lt;&gt;"",R92,"")</f>
        <v/>
      </c>
      <c r="M92" s="136" t="str">
        <f>IF(B92&lt;&gt;"",SUM(S92:X92)*L92,"")</f>
        <v/>
      </c>
      <c r="N92" s="137"/>
      <c r="O92" s="150"/>
      <c r="P92" s="202">
        <f>IF(B92="国家级课题项目",40,IF(B92="省级课题项目",20,IF(B92="横向课题项目",2,IF(B92="市级课题项目",7,IF(B92="校级课题项目",5,0)))))</f>
        <v>0</v>
      </c>
      <c r="Q92" s="150">
        <f>IF(AND(B92="横向课题项目",K92&gt;=1),INT((K92-1)*10)*0.1,0)</f>
        <v>0</v>
      </c>
      <c r="R92" s="33">
        <f>IF(H92="独立完成",1,IF(J92=1,0.8,IF(J92=2,0.2,IF(J92=3,0.1,IF(J92&gt;3,0.05,0)))))</f>
        <v>0</v>
      </c>
      <c r="S92" s="150">
        <f>IF(Q92&gt;18,18,Q92)</f>
        <v>0</v>
      </c>
      <c r="T92" s="33">
        <f>IF(B92="国家级课题项目",40,0)</f>
        <v>0</v>
      </c>
      <c r="U92" s="33">
        <f>IF(B92="省级课题项目",20,0)</f>
        <v>0</v>
      </c>
      <c r="V92" s="33">
        <f>IF(B92="市级课题项目",10,0)</f>
        <v>0</v>
      </c>
      <c r="W92" s="33">
        <f>IF(B92="校级课题项目",5,0)</f>
        <v>0</v>
      </c>
      <c r="X92" s="33">
        <f>IF(B92="横向课题项目",2,0)</f>
        <v>0</v>
      </c>
      <c r="Y92" s="155">
        <f>IF(AND(OR(B92="国家级课题项目",B92="省级课题项目"),OR(H92="独立完成",J92=1)),1,0)</f>
        <v>0</v>
      </c>
      <c r="Z92" s="156"/>
      <c r="AA92" s="155">
        <f>IF(AND(OR(B92="国家级课题项目",B92="省级课题项目"),AND(H92="合作完成",J92&lt;&gt;"",J92&lt;&gt;1,J92&lt;4)),1,0)</f>
        <v>0</v>
      </c>
      <c r="AB92" s="156"/>
      <c r="AC92" s="231"/>
      <c r="AK92" s="161"/>
      <c r="AL92" s="161"/>
      <c r="AM92" s="161"/>
      <c r="AN92" s="161"/>
      <c r="AO92" s="161"/>
      <c r="AP92" s="161"/>
      <c r="AQ92" s="161"/>
      <c r="AR92" s="161"/>
      <c r="AS92" s="161"/>
      <c r="AT92" s="161"/>
      <c r="AU92" s="161"/>
      <c r="AV92" s="161"/>
      <c r="AW92" s="161"/>
      <c r="AX92" s="161"/>
      <c r="AY92" s="161"/>
      <c r="AZ92" s="161"/>
      <c r="BA92" s="161"/>
      <c r="BB92" s="161"/>
      <c r="BC92" s="161"/>
      <c r="BD92" s="161"/>
      <c r="BE92" s="161"/>
      <c r="BF92" s="161"/>
      <c r="BG92" s="161"/>
      <c r="BH92" s="161"/>
    </row>
    <row r="93" ht="31" customHeight="1" spans="1:60">
      <c r="A93" s="37"/>
      <c r="B93" s="94" t="s">
        <v>76</v>
      </c>
      <c r="C93" s="95"/>
      <c r="D93" s="95"/>
      <c r="E93" s="95"/>
      <c r="F93" s="95"/>
      <c r="G93" s="95"/>
      <c r="H93" s="95"/>
      <c r="I93" s="95"/>
      <c r="J93" s="95"/>
      <c r="K93" s="95"/>
      <c r="L93" s="138"/>
      <c r="M93" s="136">
        <f>IF(M90&lt;&gt;"",SUM(M90:M92),0)</f>
        <v>0</v>
      </c>
      <c r="N93" s="139"/>
      <c r="O93" s="139"/>
      <c r="AK93" s="161"/>
      <c r="AL93" s="161"/>
      <c r="AM93" s="161"/>
      <c r="AN93" s="161"/>
      <c r="AO93" s="161"/>
      <c r="AP93" s="161"/>
      <c r="AQ93" s="161"/>
      <c r="AR93" s="161"/>
      <c r="AS93" s="161"/>
      <c r="AT93" s="161"/>
      <c r="AU93" s="161"/>
      <c r="AV93" s="161"/>
      <c r="AW93" s="161"/>
      <c r="AX93" s="161"/>
      <c r="AY93" s="161"/>
      <c r="AZ93" s="161"/>
      <c r="BA93" s="161"/>
      <c r="BB93" s="161"/>
      <c r="BC93" s="161"/>
      <c r="BD93" s="161"/>
      <c r="BE93" s="161"/>
      <c r="BF93" s="161"/>
      <c r="BG93" s="161"/>
      <c r="BH93" s="161"/>
    </row>
    <row r="94" ht="31" customHeight="1" spans="1:60">
      <c r="A94" s="37"/>
      <c r="B94" s="89" t="s">
        <v>151</v>
      </c>
      <c r="C94" s="89"/>
      <c r="D94" s="89"/>
      <c r="E94" s="89"/>
      <c r="F94" s="89"/>
      <c r="G94" s="89"/>
      <c r="H94" s="89"/>
      <c r="I94" s="89"/>
      <c r="J94" s="89"/>
      <c r="K94" s="89"/>
      <c r="L94" s="89"/>
      <c r="M94" s="89"/>
      <c r="N94" s="89"/>
      <c r="O94" s="89"/>
      <c r="AK94" s="161"/>
      <c r="AL94" s="161"/>
      <c r="AM94" s="161"/>
      <c r="AN94" s="161"/>
      <c r="AO94" s="161"/>
      <c r="AP94" s="161"/>
      <c r="AQ94" s="161"/>
      <c r="AR94" s="161"/>
      <c r="AS94" s="161"/>
      <c r="AT94" s="161"/>
      <c r="AU94" s="161"/>
      <c r="AV94" s="161"/>
      <c r="AW94" s="161"/>
      <c r="AX94" s="161"/>
      <c r="AY94" s="161"/>
      <c r="AZ94" s="161"/>
      <c r="BA94" s="161"/>
      <c r="BB94" s="161"/>
      <c r="BC94" s="161"/>
      <c r="BD94" s="161"/>
      <c r="BE94" s="161"/>
      <c r="BF94" s="161"/>
      <c r="BG94" s="161"/>
      <c r="BH94" s="161"/>
    </row>
    <row r="95" ht="31" customHeight="1" spans="1:60">
      <c r="A95" s="37"/>
      <c r="B95" s="63" t="s">
        <v>152</v>
      </c>
      <c r="C95" s="63" t="s">
        <v>153</v>
      </c>
      <c r="D95" s="63" t="s">
        <v>138</v>
      </c>
      <c r="E95" s="63"/>
      <c r="F95" s="63"/>
      <c r="G95" s="63" t="s">
        <v>154</v>
      </c>
      <c r="H95" s="63"/>
      <c r="I95" s="63" t="s">
        <v>57</v>
      </c>
      <c r="J95" s="63" t="s">
        <v>58</v>
      </c>
      <c r="K95" s="63" t="s">
        <v>59</v>
      </c>
      <c r="L95" s="139" t="s">
        <v>60</v>
      </c>
      <c r="M95" s="63" t="s">
        <v>61</v>
      </c>
      <c r="N95" s="63" t="s">
        <v>44</v>
      </c>
      <c r="O95" s="63" t="s">
        <v>45</v>
      </c>
      <c r="P95" s="143" t="s">
        <v>62</v>
      </c>
      <c r="Q95" s="143" t="s">
        <v>155</v>
      </c>
      <c r="R95" s="143" t="s">
        <v>108</v>
      </c>
      <c r="S95" s="143" t="s">
        <v>133</v>
      </c>
      <c r="T95" s="143" t="s">
        <v>156</v>
      </c>
      <c r="U95" s="143" t="s">
        <v>106</v>
      </c>
      <c r="V95" s="158" t="s">
        <v>157</v>
      </c>
      <c r="W95" s="159"/>
      <c r="X95" s="158" t="s">
        <v>158</v>
      </c>
      <c r="Y95" s="159"/>
      <c r="Z95" s="145" t="s">
        <v>75</v>
      </c>
      <c r="AK95" s="161"/>
      <c r="AL95" s="161"/>
      <c r="AM95" s="161"/>
      <c r="AN95" s="161"/>
      <c r="AO95" s="161"/>
      <c r="AP95" s="161"/>
      <c r="AQ95" s="161"/>
      <c r="AR95" s="161"/>
      <c r="AS95" s="161"/>
      <c r="AT95" s="161"/>
      <c r="AU95" s="161"/>
      <c r="AV95" s="161"/>
      <c r="AW95" s="161"/>
      <c r="AX95" s="161"/>
      <c r="AY95" s="161"/>
      <c r="AZ95" s="161"/>
      <c r="BA95" s="161"/>
      <c r="BB95" s="161"/>
      <c r="BC95" s="161"/>
      <c r="BD95" s="161"/>
      <c r="BE95" s="161"/>
      <c r="BF95" s="161"/>
      <c r="BG95" s="161"/>
      <c r="BH95" s="161"/>
    </row>
    <row r="96" ht="31" customHeight="1" spans="1:60">
      <c r="A96" s="37"/>
      <c r="B96" s="91"/>
      <c r="C96" s="91"/>
      <c r="D96" s="92"/>
      <c r="E96" s="92"/>
      <c r="F96" s="92"/>
      <c r="G96" s="91"/>
      <c r="H96" s="91"/>
      <c r="I96" s="92"/>
      <c r="J96" s="204"/>
      <c r="K96" s="135"/>
      <c r="L96" s="136" t="str">
        <f>IF(B96&lt;&gt;"",P96,"")</f>
        <v/>
      </c>
      <c r="M96" s="136" t="str">
        <f>IF(B96&lt;&gt;"",SUM(Q96:U96)*L96,"")</f>
        <v/>
      </c>
      <c r="N96" s="33"/>
      <c r="O96" s="33"/>
      <c r="P96" s="33">
        <f>IF(I96="独立完成",1,IF(K96=1,0.6,IF(K96=2,0.4,IF(K96=3,0.2,IF(K96=4,0.1,IF(K96&gt;4,0.05,0))))))</f>
        <v>0</v>
      </c>
      <c r="Q96" s="33">
        <f>IF(AND(OR(B96="市级成果奖",B96="市级教学奖"),C96="一等奖"),12,IF(AND(OR(B96="市级成果奖",B96="市级教学奖"),C96="二等奖"),10,IF(AND(OR(B96="市级成果奖",B96="市级教学奖"),OR(C96="三等奖",C96="无等级")),8,0)))</f>
        <v>0</v>
      </c>
      <c r="R96" s="33">
        <f>IF(AND(OR(B96="校级成果奖",B96="校级教学奖"),C96="一等奖"),6,IF(AND(OR(B96="校级成果奖",B96="校级教学奖"),C96="二等奖"),4,IF(AND(OR(B96="校级成果奖",B96="校级教学奖"),OR(C96="三等奖",C96="无等级")),2,0)))</f>
        <v>0</v>
      </c>
      <c r="S96" s="33">
        <f>IF(AND(OR(B96="国家级成果奖",B96="国家级教学奖"),C96="一等奖"),100,IF(AND(OR(B96="国家级成果奖",B96="国家级教学奖"),C96="二等奖"),80,IF(AND(OR(B96="国家级成果奖",B96="国家级教学奖"),OR(C96="三等奖",C96="无等级")),60,0)))</f>
        <v>0</v>
      </c>
      <c r="T96" s="33">
        <f>IF(AND(OR(B96="国家开放大学成果奖",B96="国家开放大学教学奖"),C96="一等奖"),30,IF(AND(OR(B96="国家开放大学成果奖",B96="国家开放大学教学奖"),C96="二等奖"),24,IF(AND(OR(B96="国家开放大学成果奖",B96="国家开放大学教学奖"),OR(C96="三等奖",C96="无等级")),18,0)))</f>
        <v>0</v>
      </c>
      <c r="U96" s="33">
        <f>IF(AND(OR(B96="省级成果奖",B96="省级教学奖"),C96="一等奖"),30,IF(AND(OR(B96="省级成果奖",B96="省级教学奖"),C96="二等奖"),24,IF(AND(OR(B96="省级成果奖",B96="省级教学奖"),OR(C96="三等奖",C96="无等级")),18,0)))</f>
        <v>0</v>
      </c>
      <c r="V96" s="155">
        <f>IF(AND(OR(B96="省级成果奖",B96="国家级成果奖",B96="国家开放大学成果奖"),OR(C96="一等奖",C96="二等奖",C96="三等奖",C96="无等级"),OR(I96="独立完成",K96=1)),1,0)</f>
        <v>0</v>
      </c>
      <c r="W96" s="156"/>
      <c r="X96" s="155">
        <f>IF(AND(OR(B96="省级成果奖",B96="国家级成果奖",B96="国家开放大学成果奖",B96="省级教学奖",B96="国家级教学奖",B96="国家开放大学教学奖"),AND(K96&lt;&gt;"",K96&lt;&gt;1,K96&lt;4)),1,0)</f>
        <v>0</v>
      </c>
      <c r="Y96" s="156"/>
      <c r="AK96" s="161"/>
      <c r="AL96" s="161"/>
      <c r="AM96" s="161"/>
      <c r="AN96" s="161"/>
      <c r="AO96" s="161"/>
      <c r="AP96" s="161"/>
      <c r="AQ96" s="161"/>
      <c r="AR96" s="161"/>
      <c r="AS96" s="161"/>
      <c r="AT96" s="161"/>
      <c r="AU96" s="161"/>
      <c r="AV96" s="161"/>
      <c r="AW96" s="161"/>
      <c r="AX96" s="161"/>
      <c r="AY96" s="161"/>
      <c r="AZ96" s="161"/>
      <c r="BA96" s="161"/>
      <c r="BB96" s="161"/>
      <c r="BC96" s="161"/>
      <c r="BD96" s="161"/>
      <c r="BE96" s="161"/>
      <c r="BF96" s="161"/>
      <c r="BG96" s="161"/>
      <c r="BH96" s="161"/>
    </row>
    <row r="97" ht="31" customHeight="1" spans="1:60">
      <c r="A97" s="37"/>
      <c r="B97" s="91"/>
      <c r="C97" s="91"/>
      <c r="D97" s="92"/>
      <c r="E97" s="92"/>
      <c r="F97" s="92"/>
      <c r="G97" s="91"/>
      <c r="H97" s="163"/>
      <c r="I97" s="92"/>
      <c r="J97" s="204"/>
      <c r="K97" s="135"/>
      <c r="L97" s="136" t="str">
        <f>IF(B97&lt;&gt;"",P97,"")</f>
        <v/>
      </c>
      <c r="M97" s="136" t="str">
        <f>IF(B97&lt;&gt;"",SUM(Q97:U97)*L97,"")</f>
        <v/>
      </c>
      <c r="N97" s="33"/>
      <c r="O97" s="33"/>
      <c r="P97" s="33">
        <f>IF(I97="独立完成",1,IF(K97=1,0.6,IF(K97=2,0.4,IF(K97=3,0.2,IF(K97=4,0.1,IF(K97&gt;4,0.05,0))))))</f>
        <v>0</v>
      </c>
      <c r="Q97" s="33">
        <f>IF(AND(OR(B97="市级成果奖",B97="市级教学奖"),C97="一等奖"),12,IF(AND(OR(B97="市级成果奖",B97="市级教学奖"),C97="二等奖"),10,IF(AND(OR(B97="市级成果奖",B97="市级教学奖"),OR(C97="三等奖",C97="无等级")),8,0)))</f>
        <v>0</v>
      </c>
      <c r="R97" s="33">
        <f>IF(AND(OR(B97="校级成果奖",B97="校级教学奖"),C97="一等奖"),6,IF(AND(OR(B97="校级成果奖",B97="校级教学奖"),C97="二等奖"),4,IF(AND(OR(B97="校级成果奖",B97="校级教学奖"),OR(C97="三等奖",C97="无等级")),2,0)))</f>
        <v>0</v>
      </c>
      <c r="S97" s="33">
        <f>IF(AND(OR(B97="国家级成果奖",B97="国家级教学奖"),C97="一等奖"),100,IF(AND(OR(B97="国家级成果奖",B97="国家级教学奖"),C97="二等奖"),80,IF(AND(OR(B97="国家级成果奖",B97="国家级教学奖"),OR(C97="三等奖",C97="无等级")),60,0)))</f>
        <v>0</v>
      </c>
      <c r="T97" s="33">
        <f>IF(AND(OR(B97="国家开放大学成果奖",B97="国家开放大学教学奖"),C97="一等奖"),30,IF(AND(OR(B97="国家开放大学成果奖",B97="国家开放大学教学奖"),C97="二等奖"),24,IF(AND(OR(B97="国家开放大学成果奖",B97="国家开放大学教学奖"),OR(C97="三等奖",C97="无等级")),18,0)))</f>
        <v>0</v>
      </c>
      <c r="U97" s="33">
        <f>IF(AND(OR(B97="省级成果奖",B97="省级教学奖"),C97="一等奖"),30,IF(AND(OR(B97="省级成果奖",B97="省级教学奖"),C97="二等奖"),24,IF(AND(OR(B97="省级成果奖",B97="省级教学奖"),OR(C97="三等奖",C97="无等级")),18,0)))</f>
        <v>0</v>
      </c>
      <c r="V97" s="155">
        <f>IF(AND(OR(B97="省级成果奖",B97="国家级成果奖",B97="国家开放大学成果奖"),OR(C97="一等奖",C97="二等奖",C97="三等奖",C97="无等级"),OR(I97="独立完成",K97=1)),1,0)</f>
        <v>0</v>
      </c>
      <c r="W97" s="156"/>
      <c r="X97" s="155">
        <f>IF(AND(OR(B97="省级成果奖",B97="国家级成果奖",B97="国家开放大学成果奖",B97="省级教学奖",B97="国家级教学奖",B97="国家开放大学教学奖"),AND(K97&lt;&gt;"",K97&lt;&gt;1,K97&lt;4)),1,0)</f>
        <v>0</v>
      </c>
      <c r="Y97" s="156"/>
      <c r="AK97" s="161"/>
      <c r="AL97" s="161"/>
      <c r="AM97" s="161"/>
      <c r="AN97" s="161"/>
      <c r="AO97" s="161"/>
      <c r="AP97" s="161"/>
      <c r="AQ97" s="161"/>
      <c r="AR97" s="161"/>
      <c r="AS97" s="161"/>
      <c r="AT97" s="161"/>
      <c r="AU97" s="161"/>
      <c r="AV97" s="161"/>
      <c r="AW97" s="161"/>
      <c r="AX97" s="161"/>
      <c r="AY97" s="161"/>
      <c r="AZ97" s="161"/>
      <c r="BA97" s="161"/>
      <c r="BB97" s="161"/>
      <c r="BC97" s="161"/>
      <c r="BD97" s="161"/>
      <c r="BE97" s="161"/>
      <c r="BF97" s="161"/>
      <c r="BG97" s="161"/>
      <c r="BH97" s="161"/>
    </row>
    <row r="98" ht="31" customHeight="1" spans="1:60">
      <c r="A98" s="37"/>
      <c r="B98" s="94" t="s">
        <v>76</v>
      </c>
      <c r="C98" s="95"/>
      <c r="D98" s="95"/>
      <c r="E98" s="95"/>
      <c r="F98" s="95"/>
      <c r="G98" s="95"/>
      <c r="H98" s="95"/>
      <c r="I98" s="95"/>
      <c r="J98" s="95"/>
      <c r="K98" s="95"/>
      <c r="L98" s="138"/>
      <c r="M98" s="136">
        <f>IF(M96&lt;&gt;"",SUM(M96:M97),0)</f>
        <v>0</v>
      </c>
      <c r="N98" s="139"/>
      <c r="O98" s="139"/>
      <c r="AK98" s="161"/>
      <c r="AL98" s="161"/>
      <c r="AM98" s="161"/>
      <c r="AN98" s="161"/>
      <c r="AO98" s="161"/>
      <c r="AP98" s="161"/>
      <c r="AQ98" s="161"/>
      <c r="AR98" s="161"/>
      <c r="AS98" s="161"/>
      <c r="AT98" s="161"/>
      <c r="AU98" s="161"/>
      <c r="AV98" s="161"/>
      <c r="AW98" s="161"/>
      <c r="AX98" s="161"/>
      <c r="AY98" s="161"/>
      <c r="AZ98" s="161"/>
      <c r="BA98" s="161"/>
      <c r="BB98" s="161"/>
      <c r="BC98" s="161"/>
      <c r="BD98" s="161"/>
      <c r="BE98" s="161"/>
      <c r="BF98" s="161"/>
      <c r="BG98" s="161"/>
      <c r="BH98" s="161"/>
    </row>
    <row r="99" ht="31" customHeight="1" spans="1:60">
      <c r="A99" s="37"/>
      <c r="B99" s="164" t="s">
        <v>159</v>
      </c>
      <c r="C99" s="164"/>
      <c r="D99" s="164"/>
      <c r="E99" s="164"/>
      <c r="F99" s="164"/>
      <c r="G99" s="164"/>
      <c r="H99" s="164"/>
      <c r="I99" s="164"/>
      <c r="J99" s="164"/>
      <c r="K99" s="164"/>
      <c r="L99" s="164"/>
      <c r="M99" s="164"/>
      <c r="N99" s="164"/>
      <c r="O99" s="164"/>
      <c r="AK99" s="161"/>
      <c r="AL99" s="161"/>
      <c r="AM99" s="161"/>
      <c r="AN99" s="161"/>
      <c r="AO99" s="161"/>
      <c r="AP99" s="161"/>
      <c r="AQ99" s="161"/>
      <c r="AR99" s="161"/>
      <c r="AS99" s="161"/>
      <c r="AT99" s="161"/>
      <c r="AU99" s="161"/>
      <c r="AV99" s="161"/>
      <c r="AW99" s="161"/>
      <c r="AX99" s="161"/>
      <c r="AY99" s="161"/>
      <c r="AZ99" s="161"/>
      <c r="BA99" s="161"/>
      <c r="BB99" s="161"/>
      <c r="BC99" s="161"/>
      <c r="BD99" s="161"/>
      <c r="BE99" s="161"/>
      <c r="BF99" s="161"/>
      <c r="BG99" s="161"/>
      <c r="BH99" s="161"/>
    </row>
    <row r="100" ht="31" customHeight="1" spans="1:60">
      <c r="A100" s="37"/>
      <c r="B100" s="63" t="s">
        <v>39</v>
      </c>
      <c r="C100" s="63" t="s">
        <v>160</v>
      </c>
      <c r="D100" s="63"/>
      <c r="E100" s="63" t="s">
        <v>102</v>
      </c>
      <c r="F100" s="63" t="s">
        <v>138</v>
      </c>
      <c r="G100" s="63"/>
      <c r="H100" s="100" t="s">
        <v>161</v>
      </c>
      <c r="I100" s="100" t="s">
        <v>57</v>
      </c>
      <c r="J100" s="63" t="s">
        <v>58</v>
      </c>
      <c r="K100" s="63" t="s">
        <v>59</v>
      </c>
      <c r="L100" s="63" t="s">
        <v>60</v>
      </c>
      <c r="M100" s="63" t="s">
        <v>61</v>
      </c>
      <c r="N100" s="63" t="s">
        <v>44</v>
      </c>
      <c r="O100" s="63" t="s">
        <v>45</v>
      </c>
      <c r="P100" s="143" t="s">
        <v>162</v>
      </c>
      <c r="Q100" s="143" t="s">
        <v>163</v>
      </c>
      <c r="R100" s="143" t="s">
        <v>164</v>
      </c>
      <c r="S100" s="143" t="s">
        <v>165</v>
      </c>
      <c r="T100" s="143" t="s">
        <v>166</v>
      </c>
      <c r="U100" s="143"/>
      <c r="V100" s="143"/>
      <c r="W100" s="143"/>
      <c r="X100" s="143"/>
      <c r="Y100" s="143" t="s">
        <v>167</v>
      </c>
      <c r="Z100" s="143" t="s">
        <v>168</v>
      </c>
      <c r="AA100" s="143" t="s">
        <v>169</v>
      </c>
      <c r="AB100" s="143" t="s">
        <v>170</v>
      </c>
      <c r="AC100" s="143" t="s">
        <v>171</v>
      </c>
      <c r="AD100" s="143" t="s">
        <v>172</v>
      </c>
      <c r="AE100" s="143" t="s">
        <v>173</v>
      </c>
      <c r="AF100" s="143" t="s">
        <v>174</v>
      </c>
      <c r="AG100" s="143" t="s">
        <v>175</v>
      </c>
      <c r="AH100" s="143" t="s">
        <v>176</v>
      </c>
      <c r="AI100" s="143" t="s">
        <v>177</v>
      </c>
      <c r="AJ100" s="226" t="s">
        <v>178</v>
      </c>
      <c r="AK100" s="161"/>
      <c r="AL100" s="161"/>
      <c r="AM100" s="161"/>
      <c r="AN100" s="161"/>
      <c r="AO100" s="161"/>
      <c r="AP100" s="161"/>
      <c r="AQ100" s="161"/>
      <c r="AR100" s="161"/>
      <c r="AS100" s="161"/>
      <c r="AT100" s="161"/>
      <c r="AU100" s="161"/>
      <c r="AV100" s="161"/>
      <c r="AW100" s="161"/>
      <c r="AX100" s="161"/>
      <c r="AY100" s="161"/>
      <c r="AZ100" s="161"/>
      <c r="BA100" s="161"/>
      <c r="BB100" s="161"/>
      <c r="BC100" s="161"/>
      <c r="BD100" s="161"/>
      <c r="BE100" s="161"/>
      <c r="BF100" s="161"/>
      <c r="BG100" s="161"/>
      <c r="BH100" s="161"/>
    </row>
    <row r="101" ht="31" customHeight="1" spans="1:60">
      <c r="A101" s="37"/>
      <c r="B101" s="91"/>
      <c r="C101" s="91"/>
      <c r="D101" s="91"/>
      <c r="E101" s="91"/>
      <c r="F101" s="92"/>
      <c r="G101" s="92"/>
      <c r="H101" s="165"/>
      <c r="I101" s="92"/>
      <c r="J101" s="135"/>
      <c r="K101" s="135"/>
      <c r="L101" s="144" t="str">
        <f>IF(B101&lt;&gt;"",SUM(S101:T101),"")</f>
        <v/>
      </c>
      <c r="M101" s="144" t="str">
        <f>IF(B101&lt;&gt;"",SUM(P101:R101)*L101,"")</f>
        <v/>
      </c>
      <c r="N101" s="137"/>
      <c r="O101" s="137"/>
      <c r="P101" s="33">
        <f>IF(AND(OR(C101="教学团队",C101="科研创新团队（平台）"),E101="国家级"),40,IF(AND(OR(C101="教学团队",C101="科研创新团队（平台）"),E101="省级"),20,IF(AND(OR(C101="教学团队",C101="科研创新团队（平台）"),E101="市级"),10,IF(AND(OR(C101="教学团队",C101="科研创新团队（平台）"),E101="校级"),5,0))))</f>
        <v>0</v>
      </c>
      <c r="Q101" s="33">
        <f>IF(AND(OR(C101="专业带头人",C101="学术带头人"),E101="国家级"),35,IF(AND(OR(C101="专业带头人",C101="学术带头人"),E101="省级"),15,IF(AND(OR(C101="专业带头人",C101="学术带头人"),E101="市级"),10,IF(AND(OR(C101="专业带头人",C101="学术带头人"),E101="校级"),5,0))))</f>
        <v>0</v>
      </c>
      <c r="R101" s="33">
        <f>IF(AND(OR(C101="骨干教师",C101="科研骨干"),E101="国家级"),25,IF(AND(OR(C101="骨干教师",C101="科研骨干"),E101="省级"),10,IF(AND(OR(C101="骨干教师",C101="科研骨干"),E101="市级"),7,IF(AND(OR(C101="骨干教师",C101="科研骨干"),E101="校级"),5,0))))</f>
        <v>0</v>
      </c>
      <c r="S101" s="33">
        <f>IF(B101="团队建设",IF(I101="独立完成",1,IF(K101=1,0.6,IF(AND(J101=2,K101=2),0.4,IF(AND(J101&gt;2,K101=2),0.3,IF(AND(J101&gt;2,K101=3),0.2,IF(AND(J101&lt;&gt;"",J101&gt;2,K101&lt;&gt;"",K101&gt;3),0.1,0)))))),0)</f>
        <v>0</v>
      </c>
      <c r="T101" s="33">
        <f>IF(B101="个人荣誉",1,0)</f>
        <v>0</v>
      </c>
      <c r="U101" s="33"/>
      <c r="V101" s="33"/>
      <c r="W101" s="33"/>
      <c r="X101" s="150"/>
      <c r="Y101" s="150">
        <f>IF(AND(B101="文化建设项目",E101="国家级"),40,IF(AND(B101="文化建设项目",E101="省级"),15,IF(AND(B101="文化建设项目",E101="市级"),10,IF(AND(B101="文化建设项目设",E101="校级"),3,0))))</f>
        <v>0</v>
      </c>
      <c r="Z101" s="33">
        <f>IF(AND(C101="产教融合项目",E101="国家级"),60,IF(AND(C101="产教融合项目",E101="省级"),20,IF(AND(C101="产教融合项目",E101="市级"),10,IF(AND(C101="产教融合项目",E101="校级"),0,0))))</f>
        <v>0</v>
      </c>
      <c r="AA101" s="33">
        <f>IF(AND(C101="辅导员名师",E101="国家级"),35,IF(AND(C101="辅导员名师",E101="省级"),15,IF(AND(C101="辅导员名师",E101="市级"),10,IF(AND(C101="辅导员名师",E101="校级"),5,0))))</f>
        <v>0</v>
      </c>
      <c r="AB101" s="33">
        <f>IF(AND(C101="教学名师",E101="国家级"),40,IF(AND(C101="教学名师",E101="省级"),15,IF(AND(C101="教学名师",E101="市级"),10,IF(AND(C101="教学名师",E101="校级"),5,0))))</f>
        <v>0</v>
      </c>
      <c r="AC101" s="33">
        <f>IF(AND(OR(C101="专业带头人",C101="学术带头人"),E101="国家级"),35,IF(AND(OR(C101="专业带头人",C101="学术带头人"),E101="省级"),15,IF(AND(OR(C101="专业带头人",C101="学术带头人"),E101="市级"),10,IF(AND(OR(C101="专业带头人",C101="学术带头人"),E101="校级"),5,0))))</f>
        <v>0</v>
      </c>
      <c r="AD101" s="33">
        <f>IF(AND(OR(C101="骨干教师",C101="科研骨干"),E101="国家级"),25,IF(AND(OR(C101="骨干教师",C101="科研骨干"),E101="省级"),10,IF(AND(OR(C101="骨干教师",C101="科研骨干"),E101="市级"),7,IF(AND(OR(C101="骨干教师",C101="科研骨干"),E101="校级"),5,0))))</f>
        <v>0</v>
      </c>
      <c r="AE101" s="33">
        <f>IF(AND(C101="学生团体荣誉",E101="国家级"),25,IF(AND(C101="学生团体荣誉",E101="省级"),10,IF(AND(C101="学生团体荣誉",E101="市级"),5,IF(AND(C101="学生团体荣誉",E101="校级"),3,0))))</f>
        <v>0</v>
      </c>
      <c r="AF101" s="33">
        <f>IF(AND(C101="技能大师",E101="国家级"),35,IF(AND(C101="技能大师",E101="省级"),15,IF(AND(C101="技能大师",E101="市级"),10,IF(AND(C101="技能大师",E101="校级"),5,0))))</f>
        <v>0</v>
      </c>
      <c r="AG101" s="33">
        <f>IF(AND(C101="社团指导教师",E101="国家级"),0,IF(AND(C101="教社团指导教师",E101="省级"),0,IF(AND(C101="社团指导教师",E101="市级"),0,IF(AND(C101="社团指导教师",E101="校级"),3,0))))</f>
        <v>0</v>
      </c>
      <c r="AH101" s="150">
        <f>IF(AND(OR(C101="党组织荣誉",C101="其他团体荣誉"),E101="国家级"),20,IF(AND(OR(C101="党组织荣誉",C101="其他团体荣誉"),E101="省级"),8,IF(AND(OR(C101="党组织荣誉",C101="其他团体荣誉"),E101="市级"),5,IF(AND(OR(C101="党组织荣誉",C101="其他团体荣誉"),E101="校级"),3,0))))</f>
        <v>0</v>
      </c>
      <c r="AI101" s="150">
        <f>IF(AND(C101="教师党支部书记",E101="国家级"),0,IF(AND(C101="教师党支部书记",E101="省级"),0,IF(AND(C101="教师党支部书记",E101="市级"),0,IF(AND(C101="教师党支部书记",E101="校级"),3,0))))</f>
        <v>0</v>
      </c>
      <c r="AJ101" s="232">
        <f>IF(AND(OR(C101="党务工作项目荣誉",C101="其他工作项目荣誉"),E101="国家级"),20,IF(AND(OR(C101="党务工作项目荣誉",C101="其他工作项目荣誉"),E101="省级"),8,IF(AND(OR(C101="党务工作项目荣誉",C101="其他工作项目荣誉"),E101="市级"),5,IF(AND(OR(C101="党务工作项目荣誉",C101="其他工作项目荣誉"),E101="校级"),3,0))))</f>
        <v>0</v>
      </c>
      <c r="AK101" s="161"/>
      <c r="AL101" s="161"/>
      <c r="AM101" s="161"/>
      <c r="AN101" s="161"/>
      <c r="AO101" s="161"/>
      <c r="AP101" s="161"/>
      <c r="AQ101" s="161"/>
      <c r="AR101" s="161"/>
      <c r="AS101" s="161"/>
      <c r="AT101" s="161"/>
      <c r="AU101" s="161"/>
      <c r="AV101" s="161"/>
      <c r="AW101" s="161"/>
      <c r="AX101" s="161"/>
      <c r="AY101" s="161"/>
      <c r="AZ101" s="161"/>
      <c r="BA101" s="161"/>
      <c r="BB101" s="161"/>
      <c r="BC101" s="161"/>
      <c r="BD101" s="161"/>
      <c r="BE101" s="161"/>
      <c r="BF101" s="161"/>
      <c r="BG101" s="161"/>
      <c r="BH101" s="161"/>
    </row>
    <row r="102" ht="31" customHeight="1" spans="1:60">
      <c r="A102" s="37"/>
      <c r="B102" s="91"/>
      <c r="C102" s="91"/>
      <c r="D102" s="91"/>
      <c r="E102" s="91"/>
      <c r="F102" s="92"/>
      <c r="G102" s="92"/>
      <c r="H102" s="165"/>
      <c r="I102" s="92"/>
      <c r="J102" s="135"/>
      <c r="K102" s="135"/>
      <c r="L102" s="144" t="str">
        <f>IF(B102&lt;&gt;"",SUM(S102:T102),"")</f>
        <v/>
      </c>
      <c r="M102" s="144" t="str">
        <f>IF(B102&lt;&gt;"",SUM(P102:R102)*L102,"")</f>
        <v/>
      </c>
      <c r="N102" s="137"/>
      <c r="O102" s="137"/>
      <c r="P102" s="33">
        <f>IF(AND(OR(C102="教学团队",C102="科研创新团队（平台）"),E102="国家级"),40,IF(AND(OR(C102="教学团队",C102="科研创新团队（平台）"),E102="省级"),20,IF(AND(OR(C102="教学团队",C102="科研创新团队（平台）"),E102="市级"),10,IF(AND(OR(C102="教学团队",C102="科研创新团队（平台）"),E102="校级"),5,0))))</f>
        <v>0</v>
      </c>
      <c r="Q102" s="33">
        <f>IF(AND(OR(C102="专业带头人",C102="学术带头人"),E102="国家级"),35,IF(AND(OR(C102="专业带头人",C102="学术带头人"),E102="省级"),15,IF(AND(OR(C102="专业带头人",C102="学术带头人"),E102="市级"),10,IF(AND(OR(C102="专业带头人",C102="学术带头人"),E102="校级"),5,0))))</f>
        <v>0</v>
      </c>
      <c r="R102" s="33">
        <f>IF(AND(OR(C102="骨干教师",C102="科研骨干"),E102="国家级"),25,IF(AND(OR(C102="骨干教师",C102="科研骨干"),E102="省级"),10,IF(AND(OR(C102="骨干教师",C102="科研骨干"),E102="市级"),7,IF(AND(OR(C102="骨干教师",C102="科研骨干"),E102="校级"),5,0))))</f>
        <v>0</v>
      </c>
      <c r="S102" s="33">
        <f>IF(B102="团队建设",IF(I102="独立完成",1,IF(K102=1,0.6,IF(AND(J102=2,K102=2),0.4,IF(AND(J102&gt;2,K102=2),0.3,IF(AND(J102&gt;2,K102=3),0.2,IF(AND(J102&lt;&gt;"",J102&gt;2,K102&lt;&gt;"",K102&gt;3),0.1,0)))))),0)</f>
        <v>0</v>
      </c>
      <c r="T102" s="33">
        <f>IF(B102="个人荣誉",1,0)</f>
        <v>0</v>
      </c>
      <c r="U102" s="33"/>
      <c r="V102" s="33"/>
      <c r="W102" s="33"/>
      <c r="X102" s="150"/>
      <c r="Y102" s="150">
        <f>IF(AND(B102="文化建设项目",E102="国家级"),40,IF(AND(B102="文化建设项目",E102="省级"),15,IF(AND(B102="文化建设项目",E102="市级"),10,IF(AND(B102="文化建设项目设",E102="校级"),3,0))))</f>
        <v>0</v>
      </c>
      <c r="Z102" s="33">
        <f>IF(AND(C102="产教融合项目",E102="国家级"),60,IF(AND(C102="产教融合项目",E102="省级"),20,IF(AND(C102="产教融合项目",E102="市级"),10,IF(AND(C102="产教融合项目",E102="校级"),0,0))))</f>
        <v>0</v>
      </c>
      <c r="AA102" s="33">
        <f>IF(AND(C102="辅导员名师",E102="国家级"),35,IF(AND(C102="辅导员名师",E102="省级"),15,IF(AND(C102="辅导员名师",E102="市级"),10,IF(AND(C102="辅导员名师",E102="校级"),5,0))))</f>
        <v>0</v>
      </c>
      <c r="AB102" s="33">
        <f>IF(AND(C102="教学名师",E102="国家级"),40,IF(AND(C102="教学名师",E102="省级"),15,IF(AND(C102="教学名师",E102="市级"),10,IF(AND(C102="教学名师",E102="校级"),5,0))))</f>
        <v>0</v>
      </c>
      <c r="AC102" s="33">
        <f>IF(AND(OR(C102="专业带头人",C102="学术带头人"),E102="国家级"),35,IF(AND(OR(C102="专业带头人",C102="学术带头人"),E102="省级"),15,IF(AND(OR(C102="专业带头人",C102="学术带头人"),E102="市级"),10,IF(AND(OR(C102="专业带头人",C102="学术带头人"),E102="校级"),5,0))))</f>
        <v>0</v>
      </c>
      <c r="AD102" s="33">
        <f>IF(AND(OR(C102="骨干教师",C102="科研骨干"),E102="国家级"),25,IF(AND(OR(C102="骨干教师",C102="科研骨干"),E102="省级"),10,IF(AND(OR(C102="骨干教师",C102="科研骨干"),E102="市级"),7,IF(AND(OR(C102="骨干教师",C102="科研骨干"),E102="校级"),5,0))))</f>
        <v>0</v>
      </c>
      <c r="AE102" s="33">
        <f>IF(AND(C102="学生团体荣誉",E102="国家级"),25,IF(AND(C102="学生团体荣誉",E102="省级"),10,IF(AND(C102="学生团体荣誉",E102="市级"),5,IF(AND(C102="学生团体荣誉",E102="校级"),3,0))))</f>
        <v>0</v>
      </c>
      <c r="AF102" s="33">
        <f>IF(AND(C102="技能大师",E102="国家级"),35,IF(AND(C102="技能大师",E102="省级"),15,IF(AND(C102="技能大师",E102="市级"),10,IF(AND(C102="技能大师",E102="校级"),5,0))))</f>
        <v>0</v>
      </c>
      <c r="AG102" s="33">
        <f>IF(AND(C102="社团指导教师",E102="国家级"),0,IF(AND(C102="教社团指导教师",E102="省级"),0,IF(AND(C102="社团指导教师",E102="市级"),0,IF(AND(C102="社团指导教师",E102="校级"),3,0))))</f>
        <v>0</v>
      </c>
      <c r="AH102" s="150">
        <f>IF(AND(OR(C102="党组织荣誉",C102="其他团体荣誉"),E102="国家级"),20,IF(AND(OR(C102="党组织荣誉",C102="其他团体荣誉"),E102="省级"),8,IF(AND(OR(C102="党组织荣誉",C102="其他团体荣誉"),E102="市级"),5,IF(AND(OR(C102="党组织荣誉",C102="其他团体荣誉"),E102="校级"),3,0))))</f>
        <v>0</v>
      </c>
      <c r="AI102" s="150">
        <f>IF(AND(C102="教师党支部书记",E102="国家级"),0,IF(AND(C102="教师党支部书记",E102="省级"),0,IF(AND(C102="教师党支部书记",E102="市级"),0,IF(AND(C102="教师党支部书记",E102="校级"),3,0))))</f>
        <v>0</v>
      </c>
      <c r="AJ102" s="232">
        <f>IF(AND(OR(C102="党务工作项目荣誉",C102="其他工作项目荣誉"),E102="国家级"),20,IF(AND(OR(C102="党务工作项目荣誉",C102="其他工作项目荣誉"),E102="省级"),8,IF(AND(OR(C102="党务工作项目荣誉",C102="其他工作项目荣誉"),E102="市级"),5,IF(AND(OR(C102="党务工作项目荣誉",C102="其他工作项目荣誉"),E102="校级"),3,0))))</f>
        <v>0</v>
      </c>
      <c r="AK102" s="161"/>
      <c r="AL102" s="161"/>
      <c r="AM102" s="161"/>
      <c r="AN102" s="161"/>
      <c r="AO102" s="161"/>
      <c r="AP102" s="161"/>
      <c r="AQ102" s="161"/>
      <c r="AR102" s="161"/>
      <c r="AS102" s="161"/>
      <c r="AT102" s="161"/>
      <c r="AU102" s="161"/>
      <c r="AV102" s="161"/>
      <c r="AW102" s="161"/>
      <c r="AX102" s="161"/>
      <c r="AY102" s="161"/>
      <c r="AZ102" s="161"/>
      <c r="BA102" s="161"/>
      <c r="BB102" s="161"/>
      <c r="BC102" s="161"/>
      <c r="BD102" s="161"/>
      <c r="BE102" s="161"/>
      <c r="BF102" s="161"/>
      <c r="BG102" s="161"/>
      <c r="BH102" s="161"/>
    </row>
    <row r="103" ht="31" customHeight="1" spans="1:60">
      <c r="A103" s="37"/>
      <c r="B103" s="94" t="s">
        <v>76</v>
      </c>
      <c r="C103" s="95"/>
      <c r="D103" s="95"/>
      <c r="E103" s="95"/>
      <c r="F103" s="95"/>
      <c r="G103" s="95"/>
      <c r="H103" s="95"/>
      <c r="I103" s="95"/>
      <c r="J103" s="95"/>
      <c r="K103" s="95"/>
      <c r="L103" s="138"/>
      <c r="M103" s="144">
        <f>IF(M101&lt;&gt;"",SUM(M101:M102),0)</f>
        <v>0</v>
      </c>
      <c r="N103" s="200"/>
      <c r="O103" s="200"/>
      <c r="AK103" s="161"/>
      <c r="AL103" s="161"/>
      <c r="AM103" s="161"/>
      <c r="AN103" s="161"/>
      <c r="AO103" s="161"/>
      <c r="AP103" s="161"/>
      <c r="AQ103" s="161"/>
      <c r="AR103" s="161"/>
      <c r="AS103" s="161"/>
      <c r="AT103" s="161"/>
      <c r="AU103" s="161"/>
      <c r="AV103" s="161"/>
      <c r="AW103" s="161"/>
      <c r="AX103" s="161"/>
      <c r="AY103" s="161"/>
      <c r="AZ103" s="161"/>
      <c r="BA103" s="161"/>
      <c r="BB103" s="161"/>
      <c r="BC103" s="161"/>
      <c r="BD103" s="161"/>
      <c r="BE103" s="161"/>
      <c r="BF103" s="161"/>
      <c r="BG103" s="161"/>
      <c r="BH103" s="161"/>
    </row>
    <row r="104" ht="15" customHeight="1" spans="1:60">
      <c r="A104" s="37"/>
      <c r="B104" s="59"/>
      <c r="C104" s="60"/>
      <c r="D104" s="60"/>
      <c r="E104" s="59"/>
      <c r="F104" s="61"/>
      <c r="G104" s="59"/>
      <c r="H104" s="62"/>
      <c r="I104" s="62"/>
      <c r="J104" s="118"/>
      <c r="K104" s="119"/>
      <c r="L104" s="119"/>
      <c r="M104" s="120"/>
      <c r="N104" s="120"/>
      <c r="O104" s="111"/>
      <c r="P104" s="108"/>
      <c r="AK104" s="161"/>
      <c r="AL104" s="161"/>
      <c r="AM104" s="161"/>
      <c r="AN104" s="161"/>
      <c r="AO104" s="161"/>
      <c r="AP104" s="161"/>
      <c r="AQ104" s="161"/>
      <c r="AR104" s="161"/>
      <c r="AS104" s="161"/>
      <c r="AT104" s="161"/>
      <c r="AU104" s="161"/>
      <c r="AV104" s="161"/>
      <c r="AW104" s="161"/>
      <c r="AX104" s="161"/>
      <c r="AY104" s="161"/>
      <c r="AZ104" s="161"/>
      <c r="BA104" s="161"/>
      <c r="BB104" s="161"/>
      <c r="BC104" s="161"/>
      <c r="BD104" s="161"/>
      <c r="BE104" s="161"/>
      <c r="BF104" s="161"/>
      <c r="BG104" s="161"/>
      <c r="BH104" s="161"/>
    </row>
    <row r="105" ht="27" customHeight="1" spans="1:60">
      <c r="A105" s="37"/>
      <c r="B105" s="79" t="s">
        <v>179</v>
      </c>
      <c r="C105" s="79"/>
      <c r="D105" s="79"/>
      <c r="E105" s="79"/>
      <c r="F105" s="79"/>
      <c r="G105" s="79"/>
      <c r="H105" s="79"/>
      <c r="I105" s="79"/>
      <c r="J105" s="79"/>
      <c r="K105" s="79"/>
      <c r="L105" s="79"/>
      <c r="M105" s="79"/>
      <c r="N105" s="79"/>
      <c r="O105" s="79"/>
      <c r="AK105" s="161"/>
      <c r="AL105" s="161"/>
      <c r="AM105" s="161"/>
      <c r="AN105" s="161"/>
      <c r="AO105" s="161"/>
      <c r="AP105" s="161"/>
      <c r="AQ105" s="161"/>
      <c r="AR105" s="161"/>
      <c r="AS105" s="161"/>
      <c r="AT105" s="161"/>
      <c r="AU105" s="161"/>
      <c r="AV105" s="161"/>
      <c r="AW105" s="161"/>
      <c r="AX105" s="161"/>
      <c r="AY105" s="161"/>
      <c r="AZ105" s="161"/>
      <c r="BA105" s="161"/>
      <c r="BB105" s="161"/>
      <c r="BC105" s="161"/>
      <c r="BD105" s="161"/>
      <c r="BE105" s="161"/>
      <c r="BF105" s="161"/>
      <c r="BG105" s="161"/>
      <c r="BH105" s="161"/>
    </row>
    <row r="106" ht="27" customHeight="1" spans="1:60">
      <c r="A106" s="37"/>
      <c r="B106" s="166" t="s">
        <v>180</v>
      </c>
      <c r="C106" s="167" t="s">
        <v>181</v>
      </c>
      <c r="D106" s="168"/>
      <c r="E106" s="169"/>
      <c r="F106" s="170" t="s">
        <v>50</v>
      </c>
      <c r="G106" s="171"/>
      <c r="H106" s="172" t="s">
        <v>182</v>
      </c>
      <c r="I106" s="172"/>
      <c r="J106" s="172"/>
      <c r="K106" s="205" t="s">
        <v>50</v>
      </c>
      <c r="L106" s="206"/>
      <c r="M106" s="207"/>
      <c r="N106" s="208" t="s">
        <v>183</v>
      </c>
      <c r="O106" s="209"/>
      <c r="AK106" s="161"/>
      <c r="AL106" s="161"/>
      <c r="AM106" s="161"/>
      <c r="AN106" s="161"/>
      <c r="AO106" s="161"/>
      <c r="AP106" s="161"/>
      <c r="AQ106" s="161"/>
      <c r="AR106" s="161"/>
      <c r="AS106" s="161"/>
      <c r="AT106" s="161"/>
      <c r="AU106" s="161"/>
      <c r="AV106" s="161"/>
      <c r="AW106" s="161"/>
      <c r="AX106" s="161"/>
      <c r="AY106" s="161"/>
      <c r="AZ106" s="161"/>
      <c r="BA106" s="161"/>
      <c r="BB106" s="161"/>
      <c r="BC106" s="161"/>
      <c r="BD106" s="161"/>
      <c r="BE106" s="161"/>
      <c r="BF106" s="161"/>
      <c r="BG106" s="161"/>
      <c r="BH106" s="161"/>
    </row>
    <row r="107" ht="27" customHeight="1" spans="1:60">
      <c r="A107" s="37"/>
      <c r="B107" s="173"/>
      <c r="C107" s="174">
        <f>IF(D26&lt;&gt;"",IF(D26="学士",2,IF(D26="硕士",3,IF(D26="博士",5,IF(D26="无学位（本科毕业）",1,0)))),0)</f>
        <v>0</v>
      </c>
      <c r="D107" s="175"/>
      <c r="E107" s="176"/>
      <c r="F107" s="174" t="str">
        <f ca="1">IF(C107&lt;&gt;"",P27,"")</f>
        <v>不满足</v>
      </c>
      <c r="G107" s="176"/>
      <c r="H107" s="177">
        <f ca="1">IF(N28&lt;&gt;"",N28*1,0)</f>
        <v>0</v>
      </c>
      <c r="I107" s="177"/>
      <c r="J107" s="177"/>
      <c r="K107" s="177" t="str">
        <f ca="1">IF(H107&lt;&gt;"",Q27,"")</f>
        <v>不满足</v>
      </c>
      <c r="L107" s="177"/>
      <c r="M107" s="177"/>
      <c r="N107" s="208">
        <f ca="1">C107+H107</f>
        <v>0</v>
      </c>
      <c r="O107" s="209"/>
      <c r="AK107" s="161"/>
      <c r="AL107" s="161"/>
      <c r="AM107" s="161"/>
      <c r="AN107" s="161"/>
      <c r="AO107" s="161"/>
      <c r="AP107" s="161"/>
      <c r="AQ107" s="161"/>
      <c r="AR107" s="161"/>
      <c r="AS107" s="161"/>
      <c r="AT107" s="161"/>
      <c r="AU107" s="161"/>
      <c r="AV107" s="161"/>
      <c r="AW107" s="161"/>
      <c r="AX107" s="161"/>
      <c r="AY107" s="161"/>
      <c r="AZ107" s="161"/>
      <c r="BA107" s="161"/>
      <c r="BB107" s="161"/>
      <c r="BC107" s="161"/>
      <c r="BD107" s="161"/>
      <c r="BE107" s="161"/>
      <c r="BF107" s="161"/>
      <c r="BG107" s="161"/>
      <c r="BH107" s="161"/>
    </row>
    <row r="108" ht="27" customHeight="1" spans="1:60">
      <c r="A108" s="37"/>
      <c r="B108" s="178" t="s">
        <v>184</v>
      </c>
      <c r="C108" s="179" t="s">
        <v>185</v>
      </c>
      <c r="D108" s="180"/>
      <c r="E108" s="181"/>
      <c r="F108" s="179" t="s">
        <v>186</v>
      </c>
      <c r="G108" s="182"/>
      <c r="H108" s="179" t="s">
        <v>187</v>
      </c>
      <c r="I108" s="180"/>
      <c r="J108" s="180"/>
      <c r="K108" s="180"/>
      <c r="L108" s="180"/>
      <c r="M108" s="182"/>
      <c r="N108" s="210" t="s">
        <v>188</v>
      </c>
      <c r="O108" s="211"/>
      <c r="AK108" s="161"/>
      <c r="AL108" s="161"/>
      <c r="AM108" s="161"/>
      <c r="AN108" s="161"/>
      <c r="AO108" s="161"/>
      <c r="AP108" s="161"/>
      <c r="AQ108" s="161"/>
      <c r="AR108" s="161"/>
      <c r="AS108" s="161"/>
      <c r="AT108" s="161"/>
      <c r="AU108" s="161"/>
      <c r="AV108" s="161"/>
      <c r="AW108" s="161"/>
      <c r="AX108" s="161"/>
      <c r="AY108" s="161"/>
      <c r="AZ108" s="161"/>
      <c r="BA108" s="161"/>
      <c r="BB108" s="161"/>
      <c r="BC108" s="161"/>
      <c r="BD108" s="161"/>
      <c r="BE108" s="161"/>
      <c r="BF108" s="161"/>
      <c r="BG108" s="161"/>
      <c r="BH108" s="161"/>
    </row>
    <row r="109" ht="27" customHeight="1" spans="1:60">
      <c r="A109" s="37"/>
      <c r="B109" s="183"/>
      <c r="C109" s="174" t="str">
        <f>Q29</f>
        <v>不满足</v>
      </c>
      <c r="D109" s="175"/>
      <c r="E109" s="176"/>
      <c r="F109" s="174">
        <f>P32+Q32</f>
        <v>0</v>
      </c>
      <c r="G109" s="175"/>
      <c r="H109" s="174" t="str">
        <f>T32</f>
        <v>不满足</v>
      </c>
      <c r="I109" s="175"/>
      <c r="J109" s="175"/>
      <c r="K109" s="175"/>
      <c r="L109" s="175"/>
      <c r="M109" s="176"/>
      <c r="N109" s="212">
        <f>F109</f>
        <v>0</v>
      </c>
      <c r="O109" s="212"/>
      <c r="AK109" s="161"/>
      <c r="AL109" s="161"/>
      <c r="AM109" s="161"/>
      <c r="AN109" s="161"/>
      <c r="AO109" s="161"/>
      <c r="AP109" s="161"/>
      <c r="AQ109" s="161"/>
      <c r="AR109" s="161"/>
      <c r="AS109" s="161"/>
      <c r="AT109" s="161"/>
      <c r="AU109" s="161"/>
      <c r="AV109" s="161"/>
      <c r="AW109" s="161"/>
      <c r="AX109" s="161"/>
      <c r="AY109" s="161"/>
      <c r="AZ109" s="161"/>
      <c r="BA109" s="161"/>
      <c r="BB109" s="161"/>
      <c r="BC109" s="161"/>
      <c r="BD109" s="161"/>
      <c r="BE109" s="161"/>
      <c r="BF109" s="161"/>
      <c r="BG109" s="161"/>
      <c r="BH109" s="161"/>
    </row>
    <row r="110" ht="27" customHeight="1" spans="1:60">
      <c r="A110" s="37"/>
      <c r="B110" s="178" t="s">
        <v>189</v>
      </c>
      <c r="C110" s="179" t="s">
        <v>190</v>
      </c>
      <c r="D110" s="182"/>
      <c r="E110" s="179" t="s">
        <v>191</v>
      </c>
      <c r="F110" s="180"/>
      <c r="G110" s="182"/>
      <c r="H110" s="179" t="s">
        <v>192</v>
      </c>
      <c r="I110" s="182"/>
      <c r="J110" s="179" t="s">
        <v>193</v>
      </c>
      <c r="K110" s="180"/>
      <c r="L110" s="180"/>
      <c r="M110" s="182"/>
      <c r="N110" s="213" t="s">
        <v>194</v>
      </c>
      <c r="O110" s="214"/>
      <c r="P110" s="145"/>
      <c r="Q110" s="145"/>
      <c r="R110" s="145"/>
      <c r="S110" s="225"/>
      <c r="T110" s="145"/>
      <c r="U110" s="145"/>
      <c r="V110" s="145"/>
      <c r="AK110" s="161"/>
      <c r="AL110" s="161"/>
      <c r="AM110" s="161"/>
      <c r="AN110" s="161"/>
      <c r="AO110" s="161"/>
      <c r="AP110" s="161"/>
      <c r="AQ110" s="161"/>
      <c r="AR110" s="161"/>
      <c r="AS110" s="161"/>
      <c r="AT110" s="161"/>
      <c r="AU110" s="161"/>
      <c r="AV110" s="161"/>
      <c r="AW110" s="161"/>
      <c r="AX110" s="161"/>
      <c r="AY110" s="161"/>
      <c r="AZ110" s="161"/>
      <c r="BA110" s="161"/>
      <c r="BB110" s="161"/>
      <c r="BC110" s="161"/>
      <c r="BD110" s="161"/>
      <c r="BE110" s="161"/>
      <c r="BF110" s="161"/>
      <c r="BG110" s="161"/>
      <c r="BH110" s="161"/>
    </row>
    <row r="111" ht="27" customHeight="1" spans="1:60">
      <c r="A111" s="37"/>
      <c r="B111" s="183"/>
      <c r="C111" s="174">
        <f>M54</f>
        <v>0</v>
      </c>
      <c r="D111" s="176"/>
      <c r="E111" s="184" t="str">
        <f>AD48</f>
        <v>不满足</v>
      </c>
      <c r="F111" s="185"/>
      <c r="G111" s="186"/>
      <c r="H111" s="184">
        <f>M59</f>
        <v>0</v>
      </c>
      <c r="I111" s="186"/>
      <c r="J111" s="184" t="str">
        <f>AF57</f>
        <v>不满足</v>
      </c>
      <c r="K111" s="185"/>
      <c r="L111" s="185"/>
      <c r="M111" s="186"/>
      <c r="N111" s="215">
        <f>C111+H111</f>
        <v>0</v>
      </c>
      <c r="O111" s="216"/>
      <c r="P111" s="33"/>
      <c r="Q111" s="33"/>
      <c r="S111" s="33"/>
      <c r="AK111" s="161"/>
      <c r="AL111" s="161"/>
      <c r="AM111" s="161"/>
      <c r="AN111" s="161"/>
      <c r="AO111" s="161"/>
      <c r="AP111" s="161"/>
      <c r="AQ111" s="161"/>
      <c r="AR111" s="161"/>
      <c r="AS111" s="161"/>
      <c r="AT111" s="161"/>
      <c r="AU111" s="161"/>
      <c r="AV111" s="161"/>
      <c r="AW111" s="161"/>
      <c r="AX111" s="161"/>
      <c r="AY111" s="161"/>
      <c r="AZ111" s="161"/>
      <c r="BA111" s="161"/>
      <c r="BB111" s="161"/>
      <c r="BC111" s="161"/>
      <c r="BD111" s="161"/>
      <c r="BE111" s="161"/>
      <c r="BF111" s="161"/>
      <c r="BG111" s="161"/>
      <c r="BH111" s="161"/>
    </row>
    <row r="112" ht="27" customHeight="1" spans="1:60">
      <c r="A112" s="37"/>
      <c r="B112" s="178" t="s">
        <v>195</v>
      </c>
      <c r="C112" s="179" t="s">
        <v>196</v>
      </c>
      <c r="D112" s="182"/>
      <c r="E112" s="187" t="s">
        <v>197</v>
      </c>
      <c r="F112" s="179" t="s">
        <v>198</v>
      </c>
      <c r="G112" s="182"/>
      <c r="H112" s="187" t="s">
        <v>199</v>
      </c>
      <c r="I112" s="179" t="s">
        <v>200</v>
      </c>
      <c r="J112" s="182"/>
      <c r="K112" s="187" t="s">
        <v>201</v>
      </c>
      <c r="L112" s="179" t="s">
        <v>202</v>
      </c>
      <c r="M112" s="182"/>
      <c r="N112" s="217" t="s">
        <v>203</v>
      </c>
      <c r="O112" s="217"/>
      <c r="AK112" s="161"/>
      <c r="AL112" s="161"/>
      <c r="AM112" s="161"/>
      <c r="AN112" s="161"/>
      <c r="AO112" s="161"/>
      <c r="AP112" s="161"/>
      <c r="AQ112" s="161"/>
      <c r="AR112" s="161"/>
      <c r="AS112" s="161"/>
      <c r="AT112" s="161"/>
      <c r="AU112" s="161"/>
      <c r="AV112" s="161"/>
      <c r="AW112" s="161"/>
      <c r="AX112" s="161"/>
      <c r="AY112" s="161"/>
      <c r="AZ112" s="161"/>
      <c r="BA112" s="161"/>
      <c r="BB112" s="161"/>
      <c r="BC112" s="161"/>
      <c r="BD112" s="161"/>
      <c r="BE112" s="161"/>
      <c r="BF112" s="161"/>
      <c r="BG112" s="161"/>
      <c r="BH112" s="161"/>
    </row>
    <row r="113" ht="27" customHeight="1" spans="1:60">
      <c r="A113" s="37"/>
      <c r="B113" s="183"/>
      <c r="C113" s="174">
        <f>M66</f>
        <v>0</v>
      </c>
      <c r="D113" s="176"/>
      <c r="E113" s="177">
        <f>M72</f>
        <v>0</v>
      </c>
      <c r="F113" s="174" t="str">
        <f>Y63</f>
        <v>不满足</v>
      </c>
      <c r="G113" s="176"/>
      <c r="H113" s="177">
        <f>M79</f>
        <v>0</v>
      </c>
      <c r="I113" s="174" t="str">
        <f>X75</f>
        <v>不满足</v>
      </c>
      <c r="J113" s="176"/>
      <c r="K113" s="177">
        <f>M86</f>
        <v>0</v>
      </c>
      <c r="L113" s="174" t="str">
        <f>X82</f>
        <v>不满足</v>
      </c>
      <c r="M113" s="176"/>
      <c r="N113" s="218">
        <f>C113+E113+H113+K113</f>
        <v>0</v>
      </c>
      <c r="O113" s="219"/>
      <c r="AK113" s="161"/>
      <c r="AL113" s="161"/>
      <c r="AM113" s="161"/>
      <c r="AN113" s="161"/>
      <c r="AO113" s="161"/>
      <c r="AP113" s="161"/>
      <c r="AQ113" s="161"/>
      <c r="AR113" s="161"/>
      <c r="AS113" s="161"/>
      <c r="AT113" s="161"/>
      <c r="AU113" s="161"/>
      <c r="AV113" s="161"/>
      <c r="AW113" s="161"/>
      <c r="AX113" s="161"/>
      <c r="AY113" s="161"/>
      <c r="AZ113" s="161"/>
      <c r="BA113" s="161"/>
      <c r="BB113" s="161"/>
      <c r="BC113" s="161"/>
      <c r="BD113" s="161"/>
      <c r="BE113" s="161"/>
      <c r="BF113" s="161"/>
      <c r="BG113" s="161"/>
      <c r="BH113" s="161"/>
    </row>
    <row r="114" ht="27" customHeight="1" spans="1:60">
      <c r="A114" s="37"/>
      <c r="B114" s="188" t="s">
        <v>204</v>
      </c>
      <c r="C114" s="189" t="s">
        <v>205</v>
      </c>
      <c r="D114" s="190"/>
      <c r="E114" s="191" t="s">
        <v>206</v>
      </c>
      <c r="F114" s="192"/>
      <c r="G114" s="191" t="s">
        <v>207</v>
      </c>
      <c r="H114" s="192"/>
      <c r="I114" s="220" t="s">
        <v>208</v>
      </c>
      <c r="J114" s="221"/>
      <c r="K114" s="220" t="s">
        <v>209</v>
      </c>
      <c r="L114" s="222"/>
      <c r="M114" s="222"/>
      <c r="N114" s="222"/>
      <c r="O114" s="221"/>
      <c r="P114" s="143" t="s">
        <v>210</v>
      </c>
      <c r="Q114" s="143" t="s">
        <v>211</v>
      </c>
      <c r="R114" s="226" t="s">
        <v>212</v>
      </c>
      <c r="S114" s="227"/>
      <c r="T114" s="226" t="s">
        <v>213</v>
      </c>
      <c r="U114" s="228"/>
      <c r="AK114" s="161"/>
      <c r="AL114" s="161"/>
      <c r="AM114" s="161"/>
      <c r="AN114" s="161"/>
      <c r="AO114" s="161"/>
      <c r="AP114" s="161"/>
      <c r="AQ114" s="161"/>
      <c r="AR114" s="161"/>
      <c r="AS114" s="161"/>
      <c r="AT114" s="161"/>
      <c r="AU114" s="161"/>
      <c r="AV114" s="161"/>
      <c r="AW114" s="161"/>
      <c r="AX114" s="161"/>
      <c r="AY114" s="161"/>
      <c r="AZ114" s="161"/>
      <c r="BA114" s="161"/>
      <c r="BB114" s="161"/>
      <c r="BC114" s="161"/>
      <c r="BD114" s="161"/>
      <c r="BE114" s="161"/>
      <c r="BF114" s="161"/>
      <c r="BG114" s="161"/>
      <c r="BH114" s="161"/>
    </row>
    <row r="115" ht="27" customHeight="1" spans="1:60">
      <c r="A115" s="37"/>
      <c r="B115" s="188"/>
      <c r="C115" s="193">
        <f>IF((M93+M98+M103)&gt;30,30,(M93+M98+M103))</f>
        <v>0</v>
      </c>
      <c r="D115" s="190"/>
      <c r="E115" s="194" t="str">
        <f ca="1">IF(P115=2,"满足","不满足")</f>
        <v>不满足</v>
      </c>
      <c r="F115" s="195"/>
      <c r="G115" s="194" t="str">
        <f>IF(Q115=2,"满足","不满足")</f>
        <v>不满足</v>
      </c>
      <c r="H115" s="195"/>
      <c r="I115" s="194" t="str">
        <f>IF(T115=2,"满足","不满足")</f>
        <v>不满足</v>
      </c>
      <c r="J115" s="195"/>
      <c r="K115" s="194" t="str">
        <f>IF(R115&gt;=2,"满足","不满足")</f>
        <v>不满足</v>
      </c>
      <c r="L115" s="223"/>
      <c r="M115" s="223"/>
      <c r="N115" s="223"/>
      <c r="O115" s="195"/>
      <c r="P115" s="33">
        <f ca="1">COUNTIF(C107:M107,"满足")</f>
        <v>0</v>
      </c>
      <c r="Q115" s="33">
        <f>COUNTIF(C109:M109,"满足")</f>
        <v>0</v>
      </c>
      <c r="R115" s="229">
        <f>COUNTIF(C113:M113,"满足")</f>
        <v>0</v>
      </c>
      <c r="S115" s="230"/>
      <c r="T115" s="229">
        <f>COUNTIF(C111:M111,"满足")</f>
        <v>0</v>
      </c>
      <c r="U115" s="230"/>
      <c r="AK115" s="161"/>
      <c r="AL115" s="161"/>
      <c r="AM115" s="161"/>
      <c r="AN115" s="161"/>
      <c r="AO115" s="161"/>
      <c r="AP115" s="161"/>
      <c r="AQ115" s="161"/>
      <c r="AR115" s="161"/>
      <c r="AS115" s="161"/>
      <c r="AT115" s="161"/>
      <c r="AU115" s="161"/>
      <c r="AV115" s="161"/>
      <c r="AW115" s="161"/>
      <c r="AX115" s="161"/>
      <c r="AY115" s="161"/>
      <c r="AZ115" s="161"/>
      <c r="BA115" s="161"/>
      <c r="BB115" s="161"/>
      <c r="BC115" s="161"/>
      <c r="BD115" s="161"/>
      <c r="BE115" s="161"/>
      <c r="BF115" s="161"/>
      <c r="BG115" s="161"/>
      <c r="BH115" s="161"/>
    </row>
    <row r="116" ht="27" customHeight="1" spans="1:60">
      <c r="A116" s="37"/>
      <c r="B116" s="196" t="s">
        <v>214</v>
      </c>
      <c r="C116" s="197"/>
      <c r="D116" s="197"/>
      <c r="E116" s="198"/>
      <c r="F116" s="196" t="str">
        <f ca="1">IF(COUNTIF(E115:O115,"不满足")&gt;0,"否","是")</f>
        <v>否</v>
      </c>
      <c r="G116" s="198"/>
      <c r="H116" s="196" t="s">
        <v>215</v>
      </c>
      <c r="I116" s="197"/>
      <c r="J116" s="198"/>
      <c r="K116" s="224">
        <f ca="1">N107+N109+N111+N113+C115</f>
        <v>0</v>
      </c>
      <c r="L116" s="224"/>
      <c r="M116" s="224"/>
      <c r="N116" s="224"/>
      <c r="O116" s="224"/>
      <c r="AK116" s="161"/>
      <c r="AL116" s="161"/>
      <c r="AM116" s="161"/>
      <c r="AN116" s="161"/>
      <c r="AO116" s="161"/>
      <c r="AP116" s="161"/>
      <c r="AQ116" s="161"/>
      <c r="AR116" s="161"/>
      <c r="AS116" s="161"/>
      <c r="AT116" s="161"/>
      <c r="AU116" s="161"/>
      <c r="AV116" s="161"/>
      <c r="AW116" s="161"/>
      <c r="AX116" s="161"/>
      <c r="AY116" s="161"/>
      <c r="AZ116" s="161"/>
      <c r="BA116" s="161"/>
      <c r="BB116" s="161"/>
      <c r="BC116" s="161"/>
      <c r="BD116" s="161"/>
      <c r="BE116" s="161"/>
      <c r="BF116" s="161"/>
      <c r="BG116" s="161"/>
      <c r="BH116" s="161"/>
    </row>
    <row r="117" ht="129" customHeight="1" spans="1:60">
      <c r="A117" s="37"/>
      <c r="B117" s="90" t="s">
        <v>216</v>
      </c>
      <c r="C117" s="199" t="s">
        <v>217</v>
      </c>
      <c r="D117" s="199"/>
      <c r="E117" s="199"/>
      <c r="F117" s="199"/>
      <c r="G117" s="199"/>
      <c r="H117" s="199"/>
      <c r="I117" s="199"/>
      <c r="J117" s="199"/>
      <c r="K117" s="199"/>
      <c r="L117" s="199"/>
      <c r="M117" s="199"/>
      <c r="N117" s="199"/>
      <c r="O117" s="199"/>
      <c r="AK117" s="161"/>
      <c r="AL117" s="161"/>
      <c r="AM117" s="161"/>
      <c r="AN117" s="161"/>
      <c r="AO117" s="161"/>
      <c r="AP117" s="161"/>
      <c r="AQ117" s="161"/>
      <c r="AR117" s="161"/>
      <c r="AS117" s="161"/>
      <c r="AT117" s="161"/>
      <c r="AU117" s="161"/>
      <c r="AV117" s="161"/>
      <c r="AW117" s="161"/>
      <c r="AX117" s="161"/>
      <c r="AY117" s="161"/>
      <c r="AZ117" s="161"/>
      <c r="BA117" s="161"/>
      <c r="BB117" s="161"/>
      <c r="BC117" s="161"/>
      <c r="BD117" s="161"/>
      <c r="BE117" s="161"/>
      <c r="BF117" s="161"/>
      <c r="BG117" s="161"/>
      <c r="BH117" s="161"/>
    </row>
    <row r="118" ht="129" customHeight="1" spans="1:60">
      <c r="A118" s="37"/>
      <c r="B118" s="90" t="s">
        <v>218</v>
      </c>
      <c r="C118" s="199" t="s">
        <v>219</v>
      </c>
      <c r="D118" s="199"/>
      <c r="E118" s="199"/>
      <c r="F118" s="199"/>
      <c r="G118" s="199"/>
      <c r="H118" s="199"/>
      <c r="I118" s="199"/>
      <c r="J118" s="199"/>
      <c r="K118" s="199"/>
      <c r="L118" s="199"/>
      <c r="M118" s="199"/>
      <c r="N118" s="199"/>
      <c r="O118" s="199"/>
      <c r="AK118" s="161"/>
      <c r="AL118" s="161"/>
      <c r="AM118" s="161"/>
      <c r="AN118" s="161"/>
      <c r="AO118" s="161"/>
      <c r="AP118" s="161"/>
      <c r="AQ118" s="161"/>
      <c r="AR118" s="161"/>
      <c r="AS118" s="161"/>
      <c r="AT118" s="161"/>
      <c r="AU118" s="161"/>
      <c r="AV118" s="161"/>
      <c r="AW118" s="161"/>
      <c r="AX118" s="161"/>
      <c r="AY118" s="161"/>
      <c r="AZ118" s="161"/>
      <c r="BA118" s="161"/>
      <c r="BB118" s="161"/>
      <c r="BC118" s="161"/>
      <c r="BD118" s="161"/>
      <c r="BE118" s="161"/>
      <c r="BF118" s="161"/>
      <c r="BG118" s="161"/>
      <c r="BH118" s="161"/>
    </row>
    <row r="119" ht="129" customHeight="1" spans="1:60">
      <c r="A119" s="37"/>
      <c r="B119" s="90" t="s">
        <v>220</v>
      </c>
      <c r="C119" s="199" t="s">
        <v>221</v>
      </c>
      <c r="D119" s="199"/>
      <c r="E119" s="199"/>
      <c r="F119" s="199"/>
      <c r="G119" s="199"/>
      <c r="H119" s="199"/>
      <c r="I119" s="199"/>
      <c r="J119" s="199"/>
      <c r="K119" s="199"/>
      <c r="L119" s="199"/>
      <c r="M119" s="199"/>
      <c r="N119" s="199"/>
      <c r="O119" s="199"/>
      <c r="AK119" s="161"/>
      <c r="AL119" s="161"/>
      <c r="AM119" s="161"/>
      <c r="AN119" s="161"/>
      <c r="AO119" s="161"/>
      <c r="AP119" s="161"/>
      <c r="AQ119" s="161"/>
      <c r="AR119" s="161"/>
      <c r="AS119" s="161"/>
      <c r="AT119" s="161"/>
      <c r="AU119" s="161"/>
      <c r="AV119" s="161"/>
      <c r="AW119" s="161"/>
      <c r="AX119" s="161"/>
      <c r="AY119" s="161"/>
      <c r="AZ119" s="161"/>
      <c r="BA119" s="161"/>
      <c r="BB119" s="161"/>
      <c r="BC119" s="161"/>
      <c r="BD119" s="161"/>
      <c r="BE119" s="161"/>
      <c r="BF119" s="161"/>
      <c r="BG119" s="161"/>
      <c r="BH119" s="161"/>
    </row>
    <row r="120" s="28" customFormat="1" spans="1:72">
      <c r="A120" s="161"/>
      <c r="B120" s="161"/>
      <c r="C120" s="161"/>
      <c r="D120" s="161"/>
      <c r="E120" s="161"/>
      <c r="F120" s="161"/>
      <c r="G120" s="161"/>
      <c r="H120" s="161"/>
      <c r="I120" s="161"/>
      <c r="J120" s="161"/>
      <c r="K120" s="161"/>
      <c r="L120" s="161"/>
      <c r="M120" s="161"/>
      <c r="N120" s="161"/>
      <c r="O120" s="161"/>
      <c r="P120" s="161"/>
      <c r="Q120" s="161"/>
      <c r="R120" s="161"/>
      <c r="S120" s="161"/>
      <c r="T120" s="161"/>
      <c r="U120" s="161"/>
      <c r="V120" s="161"/>
      <c r="W120" s="161"/>
      <c r="X120" s="161"/>
      <c r="Y120" s="161"/>
      <c r="Z120" s="161"/>
      <c r="AA120" s="161"/>
      <c r="AB120" s="161"/>
      <c r="AC120" s="161"/>
      <c r="AD120" s="161"/>
      <c r="AE120" s="161"/>
      <c r="AF120" s="161"/>
      <c r="AG120" s="161"/>
      <c r="AH120" s="161"/>
      <c r="AI120" s="161"/>
      <c r="AJ120" s="161"/>
      <c r="AK120" s="161"/>
      <c r="AL120" s="161"/>
      <c r="AM120" s="161"/>
      <c r="AN120" s="161"/>
      <c r="AO120" s="161"/>
      <c r="AP120" s="161"/>
      <c r="AQ120" s="161"/>
      <c r="AR120" s="161"/>
      <c r="AS120" s="161"/>
      <c r="AT120" s="161"/>
      <c r="AU120" s="161"/>
      <c r="AV120" s="161"/>
      <c r="AW120" s="161"/>
      <c r="AX120" s="161"/>
      <c r="AY120" s="161"/>
      <c r="AZ120" s="161"/>
      <c r="BA120" s="161"/>
      <c r="BB120" s="161"/>
      <c r="BC120" s="161"/>
      <c r="BD120" s="161"/>
      <c r="BE120" s="161"/>
      <c r="BF120" s="161"/>
      <c r="BG120" s="161"/>
      <c r="BH120" s="161"/>
      <c r="BI120" s="36"/>
      <c r="BJ120" s="36"/>
      <c r="BK120" s="36"/>
      <c r="BL120" s="36"/>
      <c r="BM120" s="36"/>
      <c r="BN120" s="36"/>
      <c r="BO120" s="36"/>
      <c r="BP120" s="36"/>
      <c r="BQ120" s="36"/>
      <c r="BR120" s="36"/>
      <c r="BS120" s="36"/>
      <c r="BT120" s="233"/>
    </row>
    <row r="121" s="28" customFormat="1" spans="1:72">
      <c r="A121" s="161"/>
      <c r="B121" s="161"/>
      <c r="C121" s="161"/>
      <c r="D121" s="161"/>
      <c r="E121" s="161"/>
      <c r="F121" s="161"/>
      <c r="G121" s="161"/>
      <c r="H121" s="161"/>
      <c r="I121" s="161"/>
      <c r="J121" s="161"/>
      <c r="K121" s="161"/>
      <c r="L121" s="161"/>
      <c r="M121" s="161"/>
      <c r="N121" s="161"/>
      <c r="O121" s="161"/>
      <c r="P121" s="161"/>
      <c r="Q121" s="161"/>
      <c r="R121" s="161"/>
      <c r="S121" s="161"/>
      <c r="T121" s="161"/>
      <c r="U121" s="161"/>
      <c r="V121" s="161"/>
      <c r="W121" s="161"/>
      <c r="X121" s="161"/>
      <c r="Y121" s="161"/>
      <c r="Z121" s="161"/>
      <c r="AA121" s="161"/>
      <c r="AB121" s="161"/>
      <c r="AC121" s="161"/>
      <c r="AD121" s="161"/>
      <c r="AE121" s="161"/>
      <c r="AF121" s="161"/>
      <c r="AG121" s="161"/>
      <c r="AH121" s="161"/>
      <c r="AI121" s="161"/>
      <c r="AJ121" s="161"/>
      <c r="AK121" s="161"/>
      <c r="AL121" s="161"/>
      <c r="AM121" s="161"/>
      <c r="AN121" s="161"/>
      <c r="AO121" s="161"/>
      <c r="AP121" s="161"/>
      <c r="AQ121" s="161"/>
      <c r="AR121" s="161"/>
      <c r="AS121" s="161"/>
      <c r="AT121" s="161"/>
      <c r="AU121" s="161"/>
      <c r="AV121" s="161"/>
      <c r="AW121" s="161"/>
      <c r="AX121" s="161"/>
      <c r="AY121" s="161"/>
      <c r="AZ121" s="161"/>
      <c r="BA121" s="161"/>
      <c r="BB121" s="161"/>
      <c r="BC121" s="161"/>
      <c r="BD121" s="161"/>
      <c r="BE121" s="161"/>
      <c r="BF121" s="161"/>
      <c r="BG121" s="161"/>
      <c r="BH121" s="161"/>
      <c r="BI121" s="36"/>
      <c r="BJ121" s="36"/>
      <c r="BK121" s="36"/>
      <c r="BL121" s="36"/>
      <c r="BM121" s="36"/>
      <c r="BN121" s="36"/>
      <c r="BO121" s="36"/>
      <c r="BP121" s="36"/>
      <c r="BQ121" s="36"/>
      <c r="BR121" s="36"/>
      <c r="BS121" s="36"/>
      <c r="BT121" s="233"/>
    </row>
    <row r="122" s="28" customFormat="1" spans="1:72">
      <c r="A122" s="161"/>
      <c r="B122" s="161"/>
      <c r="C122" s="161"/>
      <c r="D122" s="161"/>
      <c r="E122" s="161"/>
      <c r="F122" s="161"/>
      <c r="G122" s="161"/>
      <c r="H122" s="161"/>
      <c r="I122" s="161"/>
      <c r="J122" s="161"/>
      <c r="K122" s="161"/>
      <c r="L122" s="161"/>
      <c r="M122" s="161"/>
      <c r="N122" s="161"/>
      <c r="O122" s="161"/>
      <c r="P122" s="161"/>
      <c r="Q122" s="161"/>
      <c r="R122" s="161"/>
      <c r="S122" s="161"/>
      <c r="T122" s="161"/>
      <c r="U122" s="161"/>
      <c r="V122" s="161"/>
      <c r="W122" s="161"/>
      <c r="X122" s="161"/>
      <c r="Y122" s="161"/>
      <c r="Z122" s="161"/>
      <c r="AA122" s="161"/>
      <c r="AB122" s="161"/>
      <c r="AC122" s="161"/>
      <c r="AD122" s="161"/>
      <c r="AE122" s="161"/>
      <c r="AF122" s="161"/>
      <c r="AG122" s="161"/>
      <c r="AH122" s="161"/>
      <c r="AI122" s="161"/>
      <c r="AJ122" s="161"/>
      <c r="AK122" s="161"/>
      <c r="AL122" s="161"/>
      <c r="AM122" s="161"/>
      <c r="AN122" s="161"/>
      <c r="AO122" s="161"/>
      <c r="AP122" s="161"/>
      <c r="AQ122" s="161"/>
      <c r="AR122" s="161"/>
      <c r="AS122" s="161"/>
      <c r="AT122" s="161"/>
      <c r="AU122" s="161"/>
      <c r="AV122" s="161"/>
      <c r="AW122" s="161"/>
      <c r="AX122" s="161"/>
      <c r="AY122" s="161"/>
      <c r="AZ122" s="161"/>
      <c r="BA122" s="161"/>
      <c r="BB122" s="161"/>
      <c r="BI122" s="36"/>
      <c r="BJ122" s="36"/>
      <c r="BK122" s="36"/>
      <c r="BL122" s="36"/>
      <c r="BM122" s="36"/>
      <c r="BN122" s="36"/>
      <c r="BO122" s="36"/>
      <c r="BP122" s="36"/>
      <c r="BQ122" s="36"/>
      <c r="BR122" s="36"/>
      <c r="BS122" s="36"/>
      <c r="BT122" s="233"/>
    </row>
    <row r="123" s="28" customFormat="1" spans="1:72">
      <c r="A123" s="161"/>
      <c r="B123" s="161"/>
      <c r="C123" s="161"/>
      <c r="D123" s="161"/>
      <c r="E123" s="161"/>
      <c r="F123" s="161"/>
      <c r="G123" s="161"/>
      <c r="H123" s="161"/>
      <c r="I123" s="161"/>
      <c r="J123" s="161"/>
      <c r="K123" s="161"/>
      <c r="L123" s="161"/>
      <c r="M123" s="161"/>
      <c r="N123" s="161"/>
      <c r="O123" s="161"/>
      <c r="P123" s="161"/>
      <c r="Q123" s="161"/>
      <c r="R123" s="161"/>
      <c r="S123" s="161"/>
      <c r="T123" s="161"/>
      <c r="U123" s="161"/>
      <c r="V123" s="161"/>
      <c r="W123" s="161"/>
      <c r="X123" s="161"/>
      <c r="Y123" s="161"/>
      <c r="Z123" s="161"/>
      <c r="AA123" s="161"/>
      <c r="AB123" s="161"/>
      <c r="AC123" s="161"/>
      <c r="AD123" s="161"/>
      <c r="AE123" s="161"/>
      <c r="AF123" s="161"/>
      <c r="AG123" s="161"/>
      <c r="AH123" s="161"/>
      <c r="AI123" s="161"/>
      <c r="AJ123" s="161"/>
      <c r="AK123" s="161"/>
      <c r="AL123" s="161"/>
      <c r="AM123" s="161"/>
      <c r="AN123" s="161"/>
      <c r="AO123" s="161"/>
      <c r="AP123" s="161"/>
      <c r="AQ123" s="161"/>
      <c r="AR123" s="161"/>
      <c r="AS123" s="161"/>
      <c r="AT123" s="161"/>
      <c r="AU123" s="161"/>
      <c r="AV123" s="161"/>
      <c r="AW123" s="161"/>
      <c r="AX123" s="161"/>
      <c r="AY123" s="161"/>
      <c r="AZ123" s="161"/>
      <c r="BA123" s="161"/>
      <c r="BB123" s="161"/>
      <c r="BI123" s="36"/>
      <c r="BJ123" s="36"/>
      <c r="BK123" s="36"/>
      <c r="BL123" s="36"/>
      <c r="BM123" s="36"/>
      <c r="BN123" s="36"/>
      <c r="BO123" s="36"/>
      <c r="BP123" s="36"/>
      <c r="BQ123" s="36"/>
      <c r="BR123" s="36"/>
      <c r="BS123" s="36"/>
      <c r="BT123" s="233"/>
    </row>
    <row r="124" s="28" customFormat="1" spans="1:72">
      <c r="A124" s="161"/>
      <c r="B124" s="161"/>
      <c r="C124" s="161"/>
      <c r="D124" s="161"/>
      <c r="E124" s="161"/>
      <c r="F124" s="161"/>
      <c r="G124" s="161"/>
      <c r="H124" s="161"/>
      <c r="I124" s="161"/>
      <c r="J124" s="161"/>
      <c r="K124" s="161"/>
      <c r="L124" s="161"/>
      <c r="M124" s="161"/>
      <c r="N124" s="161"/>
      <c r="O124" s="161"/>
      <c r="P124" s="161"/>
      <c r="Q124" s="161"/>
      <c r="R124" s="161"/>
      <c r="S124" s="161"/>
      <c r="T124" s="161"/>
      <c r="U124" s="161"/>
      <c r="V124" s="161"/>
      <c r="W124" s="161"/>
      <c r="X124" s="161"/>
      <c r="Y124" s="161"/>
      <c r="Z124" s="161"/>
      <c r="AA124" s="161"/>
      <c r="AB124" s="161"/>
      <c r="AC124" s="161"/>
      <c r="AD124" s="161"/>
      <c r="AE124" s="161"/>
      <c r="AF124" s="161"/>
      <c r="AG124" s="161"/>
      <c r="AH124" s="161"/>
      <c r="AI124" s="161"/>
      <c r="AJ124" s="161"/>
      <c r="AK124" s="161"/>
      <c r="AL124" s="161"/>
      <c r="AM124" s="161"/>
      <c r="AN124" s="161"/>
      <c r="AO124" s="161"/>
      <c r="AP124" s="161"/>
      <c r="AQ124" s="161"/>
      <c r="AR124" s="161"/>
      <c r="AS124" s="161"/>
      <c r="AT124" s="161"/>
      <c r="AU124" s="161"/>
      <c r="AV124" s="161"/>
      <c r="AW124" s="161"/>
      <c r="AX124" s="161"/>
      <c r="AY124" s="161"/>
      <c r="AZ124" s="161"/>
      <c r="BA124" s="161"/>
      <c r="BB124" s="161"/>
      <c r="BI124" s="36"/>
      <c r="BJ124" s="36"/>
      <c r="BK124" s="36"/>
      <c r="BL124" s="36"/>
      <c r="BM124" s="36"/>
      <c r="BN124" s="36"/>
      <c r="BO124" s="36"/>
      <c r="BP124" s="36"/>
      <c r="BQ124" s="36"/>
      <c r="BR124" s="36"/>
      <c r="BS124" s="36"/>
      <c r="BT124" s="233"/>
    </row>
    <row r="125" s="28" customFormat="1" spans="1:72">
      <c r="A125" s="161"/>
      <c r="B125" s="161"/>
      <c r="C125" s="161"/>
      <c r="D125" s="161"/>
      <c r="E125" s="161"/>
      <c r="F125" s="161"/>
      <c r="G125" s="161"/>
      <c r="H125" s="161"/>
      <c r="I125" s="161"/>
      <c r="J125" s="161"/>
      <c r="K125" s="161"/>
      <c r="L125" s="161"/>
      <c r="M125" s="161"/>
      <c r="N125" s="161"/>
      <c r="O125" s="161"/>
      <c r="P125" s="161"/>
      <c r="Q125" s="161"/>
      <c r="R125" s="161"/>
      <c r="S125" s="161"/>
      <c r="T125" s="161"/>
      <c r="U125" s="161"/>
      <c r="V125" s="161"/>
      <c r="W125" s="161"/>
      <c r="X125" s="161"/>
      <c r="Y125" s="161"/>
      <c r="Z125" s="161"/>
      <c r="AA125" s="161"/>
      <c r="AB125" s="161"/>
      <c r="AC125" s="161"/>
      <c r="AD125" s="161"/>
      <c r="AE125" s="161"/>
      <c r="AF125" s="161"/>
      <c r="AG125" s="161"/>
      <c r="AH125" s="161"/>
      <c r="AI125" s="161"/>
      <c r="AJ125" s="161"/>
      <c r="AK125" s="161"/>
      <c r="AL125" s="161"/>
      <c r="AM125" s="161"/>
      <c r="AN125" s="161"/>
      <c r="AO125" s="161"/>
      <c r="AP125" s="161"/>
      <c r="AQ125" s="161"/>
      <c r="AR125" s="161"/>
      <c r="AS125" s="161"/>
      <c r="AT125" s="161"/>
      <c r="AU125" s="161"/>
      <c r="AV125" s="161"/>
      <c r="AW125" s="161"/>
      <c r="AX125" s="161"/>
      <c r="AY125" s="161"/>
      <c r="AZ125" s="161"/>
      <c r="BA125" s="161"/>
      <c r="BB125" s="161"/>
      <c r="BI125" s="36"/>
      <c r="BJ125" s="36"/>
      <c r="BK125" s="36"/>
      <c r="BL125" s="36"/>
      <c r="BM125" s="36"/>
      <c r="BN125" s="36"/>
      <c r="BO125" s="36"/>
      <c r="BP125" s="36"/>
      <c r="BQ125" s="36"/>
      <c r="BR125" s="36"/>
      <c r="BS125" s="36"/>
      <c r="BT125" s="233"/>
    </row>
    <row r="126" s="28" customFormat="1" spans="1:72">
      <c r="A126" s="161"/>
      <c r="B126" s="161"/>
      <c r="C126" s="161"/>
      <c r="D126" s="161"/>
      <c r="E126" s="161"/>
      <c r="F126" s="161"/>
      <c r="G126" s="161"/>
      <c r="H126" s="161"/>
      <c r="I126" s="161"/>
      <c r="J126" s="161"/>
      <c r="K126" s="161"/>
      <c r="L126" s="161"/>
      <c r="M126" s="161"/>
      <c r="N126" s="161"/>
      <c r="O126" s="161"/>
      <c r="P126" s="161"/>
      <c r="Q126" s="161"/>
      <c r="R126" s="161"/>
      <c r="S126" s="161"/>
      <c r="T126" s="161"/>
      <c r="U126" s="161"/>
      <c r="V126" s="161"/>
      <c r="W126" s="161"/>
      <c r="X126" s="161"/>
      <c r="Y126" s="161"/>
      <c r="Z126" s="161"/>
      <c r="AA126" s="161"/>
      <c r="AB126" s="161"/>
      <c r="AC126" s="161"/>
      <c r="AD126" s="161"/>
      <c r="AE126" s="161"/>
      <c r="AF126" s="161"/>
      <c r="AG126" s="161"/>
      <c r="AH126" s="161"/>
      <c r="AI126" s="161"/>
      <c r="AJ126" s="161"/>
      <c r="AK126" s="161"/>
      <c r="AL126" s="161"/>
      <c r="AM126" s="161"/>
      <c r="AN126" s="161"/>
      <c r="AO126" s="161"/>
      <c r="AP126" s="161"/>
      <c r="AQ126" s="161"/>
      <c r="AR126" s="161"/>
      <c r="AS126" s="161"/>
      <c r="AT126" s="161"/>
      <c r="AU126" s="161"/>
      <c r="AV126" s="161"/>
      <c r="AW126" s="161"/>
      <c r="AX126" s="161"/>
      <c r="AY126" s="161"/>
      <c r="AZ126" s="161"/>
      <c r="BA126" s="161"/>
      <c r="BB126" s="161"/>
      <c r="BI126" s="36"/>
      <c r="BJ126" s="36"/>
      <c r="BK126" s="36"/>
      <c r="BL126" s="36"/>
      <c r="BM126" s="36"/>
      <c r="BN126" s="36"/>
      <c r="BO126" s="36"/>
      <c r="BP126" s="36"/>
      <c r="BQ126" s="36"/>
      <c r="BR126" s="36"/>
      <c r="BS126" s="36"/>
      <c r="BT126" s="233"/>
    </row>
    <row r="127" s="28" customFormat="1" spans="1:72">
      <c r="A127" s="161"/>
      <c r="B127" s="161"/>
      <c r="C127" s="161"/>
      <c r="D127" s="161"/>
      <c r="E127" s="161"/>
      <c r="F127" s="161"/>
      <c r="G127" s="161"/>
      <c r="H127" s="161"/>
      <c r="I127" s="161"/>
      <c r="J127" s="161"/>
      <c r="K127" s="161"/>
      <c r="L127" s="161"/>
      <c r="M127" s="161"/>
      <c r="N127" s="161"/>
      <c r="O127" s="161"/>
      <c r="P127" s="161"/>
      <c r="Q127" s="161"/>
      <c r="R127" s="161"/>
      <c r="S127" s="161"/>
      <c r="T127" s="161"/>
      <c r="U127" s="161"/>
      <c r="V127" s="161"/>
      <c r="W127" s="161"/>
      <c r="X127" s="161"/>
      <c r="Y127" s="161"/>
      <c r="Z127" s="161"/>
      <c r="AA127" s="161"/>
      <c r="AB127" s="161"/>
      <c r="AC127" s="161"/>
      <c r="AD127" s="161"/>
      <c r="AE127" s="161"/>
      <c r="AF127" s="161"/>
      <c r="AG127" s="161"/>
      <c r="AH127" s="161"/>
      <c r="AI127" s="161"/>
      <c r="AJ127" s="161"/>
      <c r="AK127" s="161"/>
      <c r="AL127" s="161"/>
      <c r="AM127" s="161"/>
      <c r="AN127" s="161"/>
      <c r="AO127" s="161"/>
      <c r="AP127" s="161"/>
      <c r="AQ127" s="161"/>
      <c r="AR127" s="161"/>
      <c r="AS127" s="161"/>
      <c r="AT127" s="161"/>
      <c r="AU127" s="161"/>
      <c r="AV127" s="161"/>
      <c r="AW127" s="161"/>
      <c r="AX127" s="161"/>
      <c r="AY127" s="161"/>
      <c r="AZ127" s="161"/>
      <c r="BA127" s="161"/>
      <c r="BB127" s="161"/>
      <c r="BI127" s="36"/>
      <c r="BJ127" s="36"/>
      <c r="BK127" s="36"/>
      <c r="BL127" s="36"/>
      <c r="BM127" s="36"/>
      <c r="BN127" s="36"/>
      <c r="BO127" s="36"/>
      <c r="BP127" s="36"/>
      <c r="BQ127" s="36"/>
      <c r="BR127" s="36"/>
      <c r="BS127" s="36"/>
      <c r="BT127" s="233"/>
    </row>
    <row r="128" s="28" customFormat="1" spans="1:72">
      <c r="A128" s="161"/>
      <c r="B128" s="161"/>
      <c r="C128" s="161"/>
      <c r="D128" s="161"/>
      <c r="E128" s="161"/>
      <c r="F128" s="161"/>
      <c r="G128" s="161"/>
      <c r="H128" s="161"/>
      <c r="I128" s="161"/>
      <c r="J128" s="161"/>
      <c r="K128" s="161"/>
      <c r="L128" s="161"/>
      <c r="M128" s="161"/>
      <c r="N128" s="161"/>
      <c r="O128" s="161"/>
      <c r="P128" s="161"/>
      <c r="Q128" s="161"/>
      <c r="R128" s="161"/>
      <c r="S128" s="161"/>
      <c r="T128" s="161"/>
      <c r="U128" s="161"/>
      <c r="V128" s="161"/>
      <c r="W128" s="161"/>
      <c r="X128" s="161"/>
      <c r="Y128" s="161"/>
      <c r="Z128" s="161"/>
      <c r="AA128" s="161"/>
      <c r="AB128" s="161"/>
      <c r="AC128" s="161"/>
      <c r="AD128" s="161"/>
      <c r="AE128" s="161"/>
      <c r="AF128" s="161"/>
      <c r="AG128" s="161"/>
      <c r="AH128" s="161"/>
      <c r="AI128" s="161"/>
      <c r="AJ128" s="161"/>
      <c r="AK128" s="161"/>
      <c r="AL128" s="161"/>
      <c r="AM128" s="161"/>
      <c r="AN128" s="161"/>
      <c r="AO128" s="161"/>
      <c r="AP128" s="161"/>
      <c r="AQ128" s="161"/>
      <c r="AR128" s="161"/>
      <c r="AS128" s="161"/>
      <c r="AT128" s="161"/>
      <c r="AU128" s="161"/>
      <c r="AV128" s="161"/>
      <c r="AW128" s="161"/>
      <c r="AX128" s="161"/>
      <c r="AY128" s="161"/>
      <c r="AZ128" s="161"/>
      <c r="BA128" s="161"/>
      <c r="BB128" s="161"/>
      <c r="BI128" s="36"/>
      <c r="BJ128" s="36"/>
      <c r="BK128" s="36"/>
      <c r="BL128" s="36"/>
      <c r="BM128" s="36"/>
      <c r="BN128" s="36"/>
      <c r="BO128" s="36"/>
      <c r="BP128" s="36"/>
      <c r="BQ128" s="36"/>
      <c r="BR128" s="36"/>
      <c r="BS128" s="36"/>
      <c r="BT128" s="233"/>
    </row>
    <row r="129" s="28" customFormat="1" spans="1:72">
      <c r="A129" s="161"/>
      <c r="B129" s="161"/>
      <c r="C129" s="161"/>
      <c r="D129" s="161"/>
      <c r="E129" s="161"/>
      <c r="F129" s="161"/>
      <c r="G129" s="161"/>
      <c r="H129" s="161"/>
      <c r="I129" s="161"/>
      <c r="J129" s="161"/>
      <c r="K129" s="161"/>
      <c r="L129" s="161"/>
      <c r="M129" s="161"/>
      <c r="N129" s="161"/>
      <c r="O129" s="161"/>
      <c r="P129" s="161"/>
      <c r="Q129" s="161"/>
      <c r="R129" s="161"/>
      <c r="S129" s="161"/>
      <c r="T129" s="161"/>
      <c r="U129" s="161"/>
      <c r="V129" s="161"/>
      <c r="W129" s="161"/>
      <c r="X129" s="161"/>
      <c r="Y129" s="161"/>
      <c r="Z129" s="161"/>
      <c r="AA129" s="161"/>
      <c r="AB129" s="161"/>
      <c r="AC129" s="161"/>
      <c r="AD129" s="161"/>
      <c r="AE129" s="161"/>
      <c r="AF129" s="161"/>
      <c r="AG129" s="161"/>
      <c r="AH129" s="161"/>
      <c r="AI129" s="161"/>
      <c r="AJ129" s="161"/>
      <c r="AK129" s="161"/>
      <c r="AL129" s="161"/>
      <c r="AM129" s="161"/>
      <c r="AN129" s="161"/>
      <c r="AO129" s="161"/>
      <c r="AP129" s="161"/>
      <c r="AQ129" s="161"/>
      <c r="AR129" s="161"/>
      <c r="AS129" s="161"/>
      <c r="AT129" s="161"/>
      <c r="AU129" s="161"/>
      <c r="AV129" s="161"/>
      <c r="AW129" s="161"/>
      <c r="AX129" s="161"/>
      <c r="AY129" s="161"/>
      <c r="AZ129" s="161"/>
      <c r="BA129" s="161"/>
      <c r="BB129" s="161"/>
      <c r="BI129" s="36"/>
      <c r="BJ129" s="36"/>
      <c r="BK129" s="36"/>
      <c r="BL129" s="36"/>
      <c r="BM129" s="36"/>
      <c r="BN129" s="36"/>
      <c r="BO129" s="36"/>
      <c r="BP129" s="36"/>
      <c r="BQ129" s="36"/>
      <c r="BR129" s="36"/>
      <c r="BS129" s="36"/>
      <c r="BT129" s="233"/>
    </row>
    <row r="130" s="28" customFormat="1" spans="1:72">
      <c r="A130" s="161"/>
      <c r="B130" s="161"/>
      <c r="C130" s="161"/>
      <c r="D130" s="161"/>
      <c r="E130" s="161"/>
      <c r="F130" s="161"/>
      <c r="G130" s="161"/>
      <c r="H130" s="161"/>
      <c r="I130" s="161"/>
      <c r="J130" s="161"/>
      <c r="K130" s="161"/>
      <c r="L130" s="161"/>
      <c r="M130" s="161"/>
      <c r="N130" s="161"/>
      <c r="O130" s="161"/>
      <c r="P130" s="161"/>
      <c r="Q130" s="161"/>
      <c r="R130" s="161"/>
      <c r="S130" s="161"/>
      <c r="T130" s="161"/>
      <c r="U130" s="161"/>
      <c r="V130" s="161"/>
      <c r="W130" s="161"/>
      <c r="X130" s="161"/>
      <c r="Y130" s="161"/>
      <c r="Z130" s="161"/>
      <c r="AA130" s="161"/>
      <c r="AB130" s="161"/>
      <c r="AC130" s="161"/>
      <c r="AD130" s="161"/>
      <c r="AE130" s="161"/>
      <c r="AF130" s="161"/>
      <c r="AG130" s="161"/>
      <c r="AH130" s="161"/>
      <c r="AI130" s="161"/>
      <c r="AJ130" s="161"/>
      <c r="AK130" s="161"/>
      <c r="AL130" s="161"/>
      <c r="AM130" s="161"/>
      <c r="AN130" s="161"/>
      <c r="AO130" s="161"/>
      <c r="AP130" s="161"/>
      <c r="AQ130" s="161"/>
      <c r="AR130" s="161"/>
      <c r="AS130" s="161"/>
      <c r="AT130" s="161"/>
      <c r="AU130" s="161"/>
      <c r="AV130" s="161"/>
      <c r="AW130" s="161"/>
      <c r="AX130" s="161"/>
      <c r="AY130" s="161"/>
      <c r="AZ130" s="161"/>
      <c r="BA130" s="161"/>
      <c r="BB130" s="161"/>
      <c r="BI130" s="36"/>
      <c r="BJ130" s="36"/>
      <c r="BK130" s="36"/>
      <c r="BL130" s="36"/>
      <c r="BM130" s="36"/>
      <c r="BN130" s="36"/>
      <c r="BO130" s="36"/>
      <c r="BP130" s="36"/>
      <c r="BQ130" s="36"/>
      <c r="BR130" s="36"/>
      <c r="BS130" s="36"/>
      <c r="BT130" s="233"/>
    </row>
    <row r="131" s="28" customFormat="1" spans="1:72">
      <c r="A131" s="161"/>
      <c r="B131" s="161"/>
      <c r="C131" s="161"/>
      <c r="D131" s="161"/>
      <c r="E131" s="161"/>
      <c r="F131" s="161"/>
      <c r="G131" s="161"/>
      <c r="H131" s="161"/>
      <c r="I131" s="161"/>
      <c r="J131" s="161"/>
      <c r="K131" s="161"/>
      <c r="L131" s="161"/>
      <c r="M131" s="161"/>
      <c r="N131" s="161"/>
      <c r="O131" s="161"/>
      <c r="P131" s="161"/>
      <c r="Q131" s="161"/>
      <c r="R131" s="161"/>
      <c r="S131" s="161"/>
      <c r="T131" s="161"/>
      <c r="U131" s="161"/>
      <c r="V131" s="161"/>
      <c r="W131" s="161"/>
      <c r="X131" s="161"/>
      <c r="Y131" s="161"/>
      <c r="Z131" s="161"/>
      <c r="AA131" s="161"/>
      <c r="AB131" s="161"/>
      <c r="AC131" s="161"/>
      <c r="AD131" s="161"/>
      <c r="AE131" s="161"/>
      <c r="AF131" s="161"/>
      <c r="AG131" s="161"/>
      <c r="AH131" s="161"/>
      <c r="AI131" s="161"/>
      <c r="AJ131" s="161"/>
      <c r="AK131" s="161"/>
      <c r="AL131" s="161"/>
      <c r="AM131" s="161"/>
      <c r="AN131" s="161"/>
      <c r="AO131" s="161"/>
      <c r="AP131" s="161"/>
      <c r="AQ131" s="161"/>
      <c r="AR131" s="161"/>
      <c r="AS131" s="161"/>
      <c r="AT131" s="161"/>
      <c r="AU131" s="161"/>
      <c r="AV131" s="161"/>
      <c r="AW131" s="161"/>
      <c r="AX131" s="161"/>
      <c r="AY131" s="161"/>
      <c r="AZ131" s="161"/>
      <c r="BA131" s="161"/>
      <c r="BB131" s="161"/>
      <c r="BI131" s="36"/>
      <c r="BJ131" s="36"/>
      <c r="BK131" s="36"/>
      <c r="BL131" s="36"/>
      <c r="BM131" s="36"/>
      <c r="BN131" s="36"/>
      <c r="BO131" s="36"/>
      <c r="BP131" s="36"/>
      <c r="BQ131" s="36"/>
      <c r="BR131" s="36"/>
      <c r="BS131" s="36"/>
      <c r="BT131" s="233"/>
    </row>
    <row r="132" s="28" customFormat="1" spans="1:72">
      <c r="A132" s="161"/>
      <c r="B132" s="161"/>
      <c r="C132" s="161"/>
      <c r="D132" s="161"/>
      <c r="E132" s="161"/>
      <c r="F132" s="161"/>
      <c r="G132" s="161"/>
      <c r="H132" s="161"/>
      <c r="I132" s="161"/>
      <c r="J132" s="161"/>
      <c r="K132" s="161"/>
      <c r="L132" s="161"/>
      <c r="M132" s="161"/>
      <c r="N132" s="161"/>
      <c r="O132" s="161"/>
      <c r="P132" s="161"/>
      <c r="Q132" s="161"/>
      <c r="R132" s="161"/>
      <c r="S132" s="161"/>
      <c r="T132" s="161"/>
      <c r="U132" s="161"/>
      <c r="V132" s="161"/>
      <c r="W132" s="161"/>
      <c r="X132" s="161"/>
      <c r="Y132" s="161"/>
      <c r="Z132" s="161"/>
      <c r="AA132" s="161"/>
      <c r="AB132" s="161"/>
      <c r="AC132" s="161"/>
      <c r="AD132" s="161"/>
      <c r="AE132" s="161"/>
      <c r="AF132" s="161"/>
      <c r="AG132" s="161"/>
      <c r="AH132" s="161"/>
      <c r="AI132" s="161"/>
      <c r="AJ132" s="161"/>
      <c r="AK132" s="161"/>
      <c r="AL132" s="161"/>
      <c r="AM132" s="161"/>
      <c r="AN132" s="161"/>
      <c r="AO132" s="161"/>
      <c r="AP132" s="161"/>
      <c r="AQ132" s="161"/>
      <c r="AR132" s="161"/>
      <c r="AS132" s="161"/>
      <c r="AT132" s="161"/>
      <c r="AU132" s="161"/>
      <c r="AV132" s="161"/>
      <c r="AW132" s="161"/>
      <c r="AX132" s="161"/>
      <c r="AY132" s="161"/>
      <c r="AZ132" s="161"/>
      <c r="BA132" s="161"/>
      <c r="BB132" s="161"/>
      <c r="BI132" s="36"/>
      <c r="BJ132" s="36"/>
      <c r="BK132" s="36"/>
      <c r="BL132" s="36"/>
      <c r="BM132" s="36"/>
      <c r="BN132" s="36"/>
      <c r="BO132" s="36"/>
      <c r="BP132" s="36"/>
      <c r="BQ132" s="36"/>
      <c r="BR132" s="36"/>
      <c r="BS132" s="36"/>
      <c r="BT132" s="233"/>
    </row>
    <row r="133" s="28" customFormat="1" spans="1:72">
      <c r="A133" s="161"/>
      <c r="B133" s="161"/>
      <c r="C133" s="161"/>
      <c r="D133" s="161"/>
      <c r="E133" s="161"/>
      <c r="F133" s="161"/>
      <c r="G133" s="161"/>
      <c r="H133" s="161"/>
      <c r="I133" s="161"/>
      <c r="J133" s="161"/>
      <c r="K133" s="161"/>
      <c r="L133" s="161"/>
      <c r="M133" s="161"/>
      <c r="N133" s="161"/>
      <c r="O133" s="161"/>
      <c r="P133" s="161"/>
      <c r="Q133" s="161"/>
      <c r="R133" s="161"/>
      <c r="S133" s="161"/>
      <c r="T133" s="161"/>
      <c r="U133" s="161"/>
      <c r="V133" s="161"/>
      <c r="W133" s="161"/>
      <c r="X133" s="161"/>
      <c r="Y133" s="161"/>
      <c r="Z133" s="161"/>
      <c r="AA133" s="161"/>
      <c r="AB133" s="161"/>
      <c r="AC133" s="161"/>
      <c r="AD133" s="161"/>
      <c r="AE133" s="161"/>
      <c r="AF133" s="161"/>
      <c r="AG133" s="161"/>
      <c r="AH133" s="161"/>
      <c r="AI133" s="161"/>
      <c r="AJ133" s="161"/>
      <c r="AK133" s="161"/>
      <c r="AL133" s="161"/>
      <c r="AM133" s="161"/>
      <c r="AN133" s="161"/>
      <c r="AO133" s="161"/>
      <c r="AP133" s="161"/>
      <c r="AQ133" s="161"/>
      <c r="AR133" s="161"/>
      <c r="AS133" s="161"/>
      <c r="AT133" s="161"/>
      <c r="AU133" s="161"/>
      <c r="AV133" s="161"/>
      <c r="AW133" s="161"/>
      <c r="AX133" s="161"/>
      <c r="AY133" s="161"/>
      <c r="AZ133" s="161"/>
      <c r="BA133" s="161"/>
      <c r="BB133" s="161"/>
      <c r="BI133" s="36"/>
      <c r="BJ133" s="36"/>
      <c r="BK133" s="36"/>
      <c r="BL133" s="36"/>
      <c r="BM133" s="36"/>
      <c r="BN133" s="36"/>
      <c r="BO133" s="36"/>
      <c r="BP133" s="36"/>
      <c r="BQ133" s="36"/>
      <c r="BR133" s="36"/>
      <c r="BS133" s="36"/>
      <c r="BT133" s="233"/>
    </row>
    <row r="134" s="28" customFormat="1" spans="1:72">
      <c r="A134" s="161"/>
      <c r="B134" s="161"/>
      <c r="C134" s="161"/>
      <c r="D134" s="161"/>
      <c r="E134" s="161"/>
      <c r="F134" s="161"/>
      <c r="G134" s="161"/>
      <c r="H134" s="161"/>
      <c r="I134" s="161"/>
      <c r="J134" s="161"/>
      <c r="K134" s="161"/>
      <c r="L134" s="161"/>
      <c r="M134" s="161"/>
      <c r="N134" s="161"/>
      <c r="O134" s="161"/>
      <c r="P134" s="161"/>
      <c r="Q134" s="161"/>
      <c r="R134" s="161"/>
      <c r="S134" s="161"/>
      <c r="T134" s="161"/>
      <c r="U134" s="161"/>
      <c r="V134" s="161"/>
      <c r="W134" s="161"/>
      <c r="X134" s="161"/>
      <c r="Y134" s="161"/>
      <c r="Z134" s="161"/>
      <c r="AA134" s="161"/>
      <c r="AB134" s="161"/>
      <c r="AC134" s="161"/>
      <c r="AD134" s="161"/>
      <c r="AE134" s="161"/>
      <c r="AF134" s="161"/>
      <c r="AG134" s="161"/>
      <c r="AH134" s="161"/>
      <c r="AI134" s="161"/>
      <c r="AJ134" s="161"/>
      <c r="AK134" s="161"/>
      <c r="AL134" s="161"/>
      <c r="AM134" s="161"/>
      <c r="AN134" s="161"/>
      <c r="AO134" s="161"/>
      <c r="AP134" s="161"/>
      <c r="AQ134" s="161"/>
      <c r="AR134" s="161"/>
      <c r="AS134" s="161"/>
      <c r="AT134" s="161"/>
      <c r="AU134" s="161"/>
      <c r="AV134" s="161"/>
      <c r="AW134" s="161"/>
      <c r="AX134" s="161"/>
      <c r="AY134" s="161"/>
      <c r="AZ134" s="161"/>
      <c r="BA134" s="161"/>
      <c r="BB134" s="161"/>
      <c r="BI134" s="36"/>
      <c r="BJ134" s="36"/>
      <c r="BK134" s="36"/>
      <c r="BL134" s="36"/>
      <c r="BM134" s="36"/>
      <c r="BN134" s="36"/>
      <c r="BO134" s="36"/>
      <c r="BP134" s="36"/>
      <c r="BQ134" s="36"/>
      <c r="BR134" s="36"/>
      <c r="BS134" s="36"/>
      <c r="BT134" s="233"/>
    </row>
    <row r="135" s="28" customFormat="1" spans="1:72">
      <c r="A135" s="161"/>
      <c r="B135" s="161"/>
      <c r="C135" s="161"/>
      <c r="D135" s="161"/>
      <c r="E135" s="161"/>
      <c r="F135" s="161"/>
      <c r="G135" s="161"/>
      <c r="H135" s="161"/>
      <c r="I135" s="161"/>
      <c r="J135" s="161"/>
      <c r="K135" s="161"/>
      <c r="L135" s="161"/>
      <c r="M135" s="161"/>
      <c r="N135" s="161"/>
      <c r="O135" s="161"/>
      <c r="P135" s="161"/>
      <c r="Q135" s="161"/>
      <c r="R135" s="161"/>
      <c r="S135" s="161"/>
      <c r="T135" s="161"/>
      <c r="U135" s="161"/>
      <c r="V135" s="161"/>
      <c r="W135" s="161"/>
      <c r="X135" s="161"/>
      <c r="Y135" s="161"/>
      <c r="Z135" s="161"/>
      <c r="AA135" s="161"/>
      <c r="AB135" s="161"/>
      <c r="AC135" s="161"/>
      <c r="AD135" s="161"/>
      <c r="AE135" s="161"/>
      <c r="AF135" s="161"/>
      <c r="AG135" s="161"/>
      <c r="AH135" s="161"/>
      <c r="AI135" s="161"/>
      <c r="AJ135" s="161"/>
      <c r="AK135" s="161"/>
      <c r="AL135" s="161"/>
      <c r="AM135" s="161"/>
      <c r="AN135" s="161"/>
      <c r="AO135" s="161"/>
      <c r="AP135" s="161"/>
      <c r="AQ135" s="161"/>
      <c r="AR135" s="161"/>
      <c r="AS135" s="161"/>
      <c r="AT135" s="161"/>
      <c r="AU135" s="161"/>
      <c r="AV135" s="161"/>
      <c r="AW135" s="161"/>
      <c r="AX135" s="161"/>
      <c r="AY135" s="161"/>
      <c r="AZ135" s="161"/>
      <c r="BA135" s="161"/>
      <c r="BB135" s="161"/>
      <c r="BI135" s="36"/>
      <c r="BJ135" s="36"/>
      <c r="BK135" s="36"/>
      <c r="BL135" s="36"/>
      <c r="BM135" s="36"/>
      <c r="BN135" s="36"/>
      <c r="BO135" s="36"/>
      <c r="BP135" s="36"/>
      <c r="BQ135" s="36"/>
      <c r="BR135" s="36"/>
      <c r="BS135" s="36"/>
      <c r="BT135" s="233"/>
    </row>
    <row r="136" s="28" customFormat="1" spans="1:72">
      <c r="A136" s="161"/>
      <c r="B136" s="161"/>
      <c r="C136" s="161"/>
      <c r="D136" s="161"/>
      <c r="E136" s="161"/>
      <c r="F136" s="161"/>
      <c r="G136" s="161"/>
      <c r="H136" s="161"/>
      <c r="I136" s="161"/>
      <c r="J136" s="161"/>
      <c r="K136" s="161"/>
      <c r="L136" s="161"/>
      <c r="M136" s="161"/>
      <c r="N136" s="161"/>
      <c r="O136" s="161"/>
      <c r="P136" s="161"/>
      <c r="Q136" s="161"/>
      <c r="R136" s="161"/>
      <c r="S136" s="161"/>
      <c r="T136" s="161"/>
      <c r="U136" s="161"/>
      <c r="V136" s="161"/>
      <c r="W136" s="161"/>
      <c r="X136" s="161"/>
      <c r="Y136" s="161"/>
      <c r="Z136" s="161"/>
      <c r="AA136" s="161"/>
      <c r="AB136" s="161"/>
      <c r="AC136" s="161"/>
      <c r="AD136" s="161"/>
      <c r="AE136" s="161"/>
      <c r="AF136" s="161"/>
      <c r="AG136" s="161"/>
      <c r="AH136" s="161"/>
      <c r="AI136" s="161"/>
      <c r="AJ136" s="161"/>
      <c r="AK136" s="161"/>
      <c r="AL136" s="161"/>
      <c r="AM136" s="161"/>
      <c r="AN136" s="161"/>
      <c r="AO136" s="161"/>
      <c r="AP136" s="161"/>
      <c r="AQ136" s="161"/>
      <c r="AR136" s="161"/>
      <c r="AS136" s="161"/>
      <c r="AT136" s="161"/>
      <c r="AU136" s="161"/>
      <c r="AV136" s="161"/>
      <c r="AW136" s="161"/>
      <c r="AX136" s="161"/>
      <c r="AY136" s="161"/>
      <c r="AZ136" s="161"/>
      <c r="BA136" s="161"/>
      <c r="BB136" s="161"/>
      <c r="BI136" s="36"/>
      <c r="BJ136" s="36"/>
      <c r="BK136" s="36"/>
      <c r="BL136" s="36"/>
      <c r="BM136" s="36"/>
      <c r="BN136" s="36"/>
      <c r="BO136" s="36"/>
      <c r="BP136" s="36"/>
      <c r="BQ136" s="36"/>
      <c r="BR136" s="36"/>
      <c r="BS136" s="36"/>
      <c r="BT136" s="233"/>
    </row>
    <row r="137" s="28" customFormat="1" spans="1:72">
      <c r="A137" s="161"/>
      <c r="B137" s="161"/>
      <c r="C137" s="161"/>
      <c r="D137" s="161"/>
      <c r="E137" s="161"/>
      <c r="F137" s="161"/>
      <c r="G137" s="161"/>
      <c r="H137" s="161"/>
      <c r="I137" s="161"/>
      <c r="J137" s="161"/>
      <c r="K137" s="161"/>
      <c r="L137" s="161"/>
      <c r="M137" s="161"/>
      <c r="N137" s="161"/>
      <c r="O137" s="161"/>
      <c r="P137" s="161"/>
      <c r="Q137" s="161"/>
      <c r="R137" s="161"/>
      <c r="S137" s="161"/>
      <c r="T137" s="161"/>
      <c r="U137" s="161"/>
      <c r="V137" s="161"/>
      <c r="W137" s="161"/>
      <c r="X137" s="161"/>
      <c r="Y137" s="161"/>
      <c r="Z137" s="161"/>
      <c r="AA137" s="161"/>
      <c r="AB137" s="161"/>
      <c r="AC137" s="161"/>
      <c r="AD137" s="161"/>
      <c r="AE137" s="161"/>
      <c r="AF137" s="161"/>
      <c r="AG137" s="161"/>
      <c r="AH137" s="161"/>
      <c r="AI137" s="161"/>
      <c r="AJ137" s="161"/>
      <c r="AK137" s="161"/>
      <c r="AL137" s="161"/>
      <c r="AM137" s="161"/>
      <c r="AN137" s="161"/>
      <c r="AO137" s="161"/>
      <c r="AP137" s="161"/>
      <c r="AQ137" s="161"/>
      <c r="AR137" s="161"/>
      <c r="AS137" s="161"/>
      <c r="AT137" s="161"/>
      <c r="AU137" s="161"/>
      <c r="AV137" s="161"/>
      <c r="AW137" s="161"/>
      <c r="AX137" s="161"/>
      <c r="AY137" s="161"/>
      <c r="AZ137" s="161"/>
      <c r="BA137" s="161"/>
      <c r="BB137" s="161"/>
      <c r="BI137" s="36"/>
      <c r="BJ137" s="36"/>
      <c r="BK137" s="36"/>
      <c r="BL137" s="36"/>
      <c r="BM137" s="36"/>
      <c r="BN137" s="36"/>
      <c r="BO137" s="36"/>
      <c r="BP137" s="36"/>
      <c r="BQ137" s="36"/>
      <c r="BR137" s="36"/>
      <c r="BS137" s="36"/>
      <c r="BT137" s="233"/>
    </row>
    <row r="138" s="28" customFormat="1" spans="1:72">
      <c r="A138" s="161"/>
      <c r="B138" s="161"/>
      <c r="C138" s="161"/>
      <c r="D138" s="161"/>
      <c r="E138" s="161"/>
      <c r="F138" s="161"/>
      <c r="G138" s="161"/>
      <c r="H138" s="161"/>
      <c r="I138" s="161"/>
      <c r="J138" s="161"/>
      <c r="K138" s="161"/>
      <c r="L138" s="161"/>
      <c r="M138" s="161"/>
      <c r="N138" s="161"/>
      <c r="O138" s="161"/>
      <c r="P138" s="161"/>
      <c r="Q138" s="161"/>
      <c r="R138" s="161"/>
      <c r="S138" s="161"/>
      <c r="T138" s="161"/>
      <c r="U138" s="161"/>
      <c r="V138" s="161"/>
      <c r="W138" s="161"/>
      <c r="X138" s="161"/>
      <c r="Y138" s="161"/>
      <c r="Z138" s="161"/>
      <c r="AA138" s="161"/>
      <c r="AB138" s="161"/>
      <c r="AC138" s="161"/>
      <c r="AD138" s="161"/>
      <c r="AE138" s="161"/>
      <c r="AF138" s="161"/>
      <c r="AG138" s="161"/>
      <c r="AH138" s="161"/>
      <c r="AI138" s="161"/>
      <c r="AJ138" s="161"/>
      <c r="AK138" s="161"/>
      <c r="AL138" s="161"/>
      <c r="AM138" s="161"/>
      <c r="AN138" s="161"/>
      <c r="AO138" s="161"/>
      <c r="AP138" s="161"/>
      <c r="AQ138" s="161"/>
      <c r="AR138" s="161"/>
      <c r="AS138" s="161"/>
      <c r="AT138" s="161"/>
      <c r="AU138" s="161"/>
      <c r="AV138" s="161"/>
      <c r="AW138" s="161"/>
      <c r="AX138" s="161"/>
      <c r="AY138" s="161"/>
      <c r="AZ138" s="161"/>
      <c r="BA138" s="161"/>
      <c r="BB138" s="161"/>
      <c r="BI138" s="36"/>
      <c r="BJ138" s="36"/>
      <c r="BK138" s="36"/>
      <c r="BL138" s="36"/>
      <c r="BM138" s="36"/>
      <c r="BN138" s="36"/>
      <c r="BO138" s="36"/>
      <c r="BP138" s="36"/>
      <c r="BQ138" s="36"/>
      <c r="BR138" s="36"/>
      <c r="BS138" s="36"/>
      <c r="BT138" s="233"/>
    </row>
    <row r="139" s="28" customFormat="1" spans="1:72">
      <c r="A139" s="161"/>
      <c r="B139" s="161"/>
      <c r="C139" s="161"/>
      <c r="D139" s="161"/>
      <c r="E139" s="161"/>
      <c r="F139" s="161"/>
      <c r="G139" s="161"/>
      <c r="H139" s="161"/>
      <c r="I139" s="161"/>
      <c r="J139" s="161"/>
      <c r="K139" s="161"/>
      <c r="L139" s="161"/>
      <c r="M139" s="161"/>
      <c r="N139" s="161"/>
      <c r="O139" s="161"/>
      <c r="P139" s="161"/>
      <c r="Q139" s="161"/>
      <c r="R139" s="161"/>
      <c r="S139" s="161"/>
      <c r="T139" s="161"/>
      <c r="U139" s="161"/>
      <c r="V139" s="161"/>
      <c r="W139" s="161"/>
      <c r="X139" s="161"/>
      <c r="Y139" s="161"/>
      <c r="Z139" s="161"/>
      <c r="AA139" s="161"/>
      <c r="AB139" s="161"/>
      <c r="AC139" s="161"/>
      <c r="AD139" s="161"/>
      <c r="AE139" s="161"/>
      <c r="AF139" s="161"/>
      <c r="AG139" s="161"/>
      <c r="AH139" s="161"/>
      <c r="AI139" s="161"/>
      <c r="AJ139" s="161"/>
      <c r="AK139" s="161"/>
      <c r="AL139" s="161"/>
      <c r="AM139" s="161"/>
      <c r="AN139" s="161"/>
      <c r="AO139" s="161"/>
      <c r="AP139" s="161"/>
      <c r="AQ139" s="161"/>
      <c r="AR139" s="161"/>
      <c r="AS139" s="161"/>
      <c r="AT139" s="161"/>
      <c r="AU139" s="161"/>
      <c r="AV139" s="161"/>
      <c r="AW139" s="161"/>
      <c r="AX139" s="161"/>
      <c r="AY139" s="161"/>
      <c r="AZ139" s="161"/>
      <c r="BA139" s="161"/>
      <c r="BB139" s="161"/>
      <c r="BI139" s="36"/>
      <c r="BJ139" s="36"/>
      <c r="BK139" s="36"/>
      <c r="BL139" s="36"/>
      <c r="BM139" s="36"/>
      <c r="BN139" s="36"/>
      <c r="BO139" s="36"/>
      <c r="BP139" s="36"/>
      <c r="BQ139" s="36"/>
      <c r="BR139" s="36"/>
      <c r="BS139" s="36"/>
      <c r="BT139" s="233"/>
    </row>
    <row r="140" s="28" customFormat="1" spans="1:72">
      <c r="A140" s="161"/>
      <c r="B140" s="161"/>
      <c r="C140" s="161"/>
      <c r="D140" s="161"/>
      <c r="E140" s="161"/>
      <c r="F140" s="161"/>
      <c r="G140" s="161"/>
      <c r="H140" s="161"/>
      <c r="I140" s="161"/>
      <c r="J140" s="161"/>
      <c r="K140" s="161"/>
      <c r="L140" s="161"/>
      <c r="M140" s="161"/>
      <c r="N140" s="161"/>
      <c r="O140" s="161"/>
      <c r="P140" s="161"/>
      <c r="Q140" s="161"/>
      <c r="R140" s="161"/>
      <c r="S140" s="161"/>
      <c r="T140" s="161"/>
      <c r="U140" s="161"/>
      <c r="V140" s="161"/>
      <c r="W140" s="161"/>
      <c r="X140" s="161"/>
      <c r="Y140" s="161"/>
      <c r="Z140" s="161"/>
      <c r="AA140" s="161"/>
      <c r="AB140" s="161"/>
      <c r="AC140" s="161"/>
      <c r="AD140" s="161"/>
      <c r="AE140" s="161"/>
      <c r="AF140" s="161"/>
      <c r="AG140" s="161"/>
      <c r="AH140" s="161"/>
      <c r="AI140" s="161"/>
      <c r="AJ140" s="161"/>
      <c r="AK140" s="161"/>
      <c r="AL140" s="161"/>
      <c r="AM140" s="161"/>
      <c r="AN140" s="161"/>
      <c r="AO140" s="161"/>
      <c r="AP140" s="161"/>
      <c r="AQ140" s="161"/>
      <c r="AR140" s="161"/>
      <c r="AS140" s="161"/>
      <c r="AT140" s="161"/>
      <c r="AU140" s="161"/>
      <c r="AV140" s="161"/>
      <c r="AW140" s="161"/>
      <c r="AX140" s="161"/>
      <c r="AY140" s="161"/>
      <c r="AZ140" s="161"/>
      <c r="BA140" s="161"/>
      <c r="BB140" s="161"/>
      <c r="BI140" s="36"/>
      <c r="BJ140" s="36"/>
      <c r="BK140" s="36"/>
      <c r="BL140" s="36"/>
      <c r="BM140" s="36"/>
      <c r="BN140" s="36"/>
      <c r="BO140" s="36"/>
      <c r="BP140" s="36"/>
      <c r="BQ140" s="36"/>
      <c r="BR140" s="36"/>
      <c r="BS140" s="36"/>
      <c r="BT140" s="233"/>
    </row>
    <row r="141" s="28" customFormat="1" spans="1:72">
      <c r="A141" s="161"/>
      <c r="B141" s="161"/>
      <c r="C141" s="161"/>
      <c r="D141" s="161"/>
      <c r="E141" s="161"/>
      <c r="F141" s="161"/>
      <c r="G141" s="161"/>
      <c r="H141" s="161"/>
      <c r="I141" s="161"/>
      <c r="J141" s="161"/>
      <c r="K141" s="161"/>
      <c r="L141" s="161"/>
      <c r="M141" s="161"/>
      <c r="N141" s="161"/>
      <c r="O141" s="161"/>
      <c r="P141" s="161"/>
      <c r="Q141" s="161"/>
      <c r="R141" s="161"/>
      <c r="S141" s="161"/>
      <c r="T141" s="161"/>
      <c r="U141" s="161"/>
      <c r="V141" s="161"/>
      <c r="W141" s="161"/>
      <c r="X141" s="161"/>
      <c r="Y141" s="161"/>
      <c r="Z141" s="161"/>
      <c r="AA141" s="161"/>
      <c r="AB141" s="161"/>
      <c r="AC141" s="161"/>
      <c r="AD141" s="161"/>
      <c r="AE141" s="161"/>
      <c r="AF141" s="161"/>
      <c r="AG141" s="161"/>
      <c r="AH141" s="161"/>
      <c r="AI141" s="161"/>
      <c r="AJ141" s="161"/>
      <c r="AK141" s="161"/>
      <c r="AL141" s="161"/>
      <c r="AM141" s="161"/>
      <c r="AN141" s="161"/>
      <c r="AO141" s="161"/>
      <c r="AP141" s="161"/>
      <c r="AQ141" s="161"/>
      <c r="AR141" s="161"/>
      <c r="AS141" s="161"/>
      <c r="AT141" s="161"/>
      <c r="AU141" s="161"/>
      <c r="AV141" s="161"/>
      <c r="AW141" s="161"/>
      <c r="AX141" s="161"/>
      <c r="AY141" s="161"/>
      <c r="AZ141" s="161"/>
      <c r="BA141" s="161"/>
      <c r="BB141" s="161"/>
      <c r="BI141" s="36"/>
      <c r="BJ141" s="36"/>
      <c r="BK141" s="36"/>
      <c r="BL141" s="36"/>
      <c r="BM141" s="36"/>
      <c r="BN141" s="36"/>
      <c r="BO141" s="36"/>
      <c r="BP141" s="36"/>
      <c r="BQ141" s="36"/>
      <c r="BR141" s="36"/>
      <c r="BS141" s="36"/>
      <c r="BT141" s="233"/>
    </row>
    <row r="142" s="28" customFormat="1" spans="1:72">
      <c r="A142" s="161"/>
      <c r="B142" s="161"/>
      <c r="C142" s="161"/>
      <c r="D142" s="161"/>
      <c r="E142" s="161"/>
      <c r="F142" s="161"/>
      <c r="G142" s="161"/>
      <c r="H142" s="161"/>
      <c r="I142" s="161"/>
      <c r="J142" s="161"/>
      <c r="K142" s="161"/>
      <c r="L142" s="161"/>
      <c r="M142" s="161"/>
      <c r="N142" s="161"/>
      <c r="O142" s="161"/>
      <c r="P142" s="161"/>
      <c r="Q142" s="161"/>
      <c r="R142" s="161"/>
      <c r="S142" s="161"/>
      <c r="T142" s="161"/>
      <c r="U142" s="161"/>
      <c r="V142" s="161"/>
      <c r="W142" s="161"/>
      <c r="X142" s="161"/>
      <c r="Y142" s="161"/>
      <c r="Z142" s="161"/>
      <c r="AA142" s="161"/>
      <c r="AB142" s="161"/>
      <c r="AC142" s="161"/>
      <c r="AD142" s="161"/>
      <c r="AE142" s="161"/>
      <c r="AF142" s="161"/>
      <c r="AG142" s="161"/>
      <c r="AH142" s="161"/>
      <c r="AI142" s="161"/>
      <c r="AJ142" s="161"/>
      <c r="AK142" s="161"/>
      <c r="AL142" s="161"/>
      <c r="AM142" s="161"/>
      <c r="AN142" s="161"/>
      <c r="AO142" s="161"/>
      <c r="AP142" s="161"/>
      <c r="AQ142" s="161"/>
      <c r="AR142" s="161"/>
      <c r="AS142" s="161"/>
      <c r="AT142" s="161"/>
      <c r="AU142" s="161"/>
      <c r="AV142" s="161"/>
      <c r="AW142" s="161"/>
      <c r="AX142" s="161"/>
      <c r="AY142" s="161"/>
      <c r="AZ142" s="161"/>
      <c r="BA142" s="161"/>
      <c r="BB142" s="161"/>
      <c r="BI142" s="36"/>
      <c r="BJ142" s="36"/>
      <c r="BK142" s="36"/>
      <c r="BL142" s="36"/>
      <c r="BM142" s="36"/>
      <c r="BN142" s="36"/>
      <c r="BO142" s="36"/>
      <c r="BP142" s="36"/>
      <c r="BQ142" s="36"/>
      <c r="BR142" s="36"/>
      <c r="BS142" s="36"/>
      <c r="BT142" s="233"/>
    </row>
    <row r="143" s="28" customFormat="1" spans="1:72">
      <c r="A143" s="161"/>
      <c r="B143" s="161"/>
      <c r="C143" s="161"/>
      <c r="D143" s="161"/>
      <c r="E143" s="161"/>
      <c r="F143" s="161"/>
      <c r="G143" s="161"/>
      <c r="H143" s="161"/>
      <c r="I143" s="161"/>
      <c r="J143" s="161"/>
      <c r="K143" s="161"/>
      <c r="L143" s="161"/>
      <c r="M143" s="161"/>
      <c r="N143" s="161"/>
      <c r="O143" s="161"/>
      <c r="P143" s="161"/>
      <c r="Q143" s="161"/>
      <c r="R143" s="161"/>
      <c r="S143" s="161"/>
      <c r="T143" s="161"/>
      <c r="U143" s="161"/>
      <c r="V143" s="161"/>
      <c r="W143" s="161"/>
      <c r="X143" s="161"/>
      <c r="Y143" s="161"/>
      <c r="Z143" s="161"/>
      <c r="AA143" s="161"/>
      <c r="AB143" s="161"/>
      <c r="AC143" s="161"/>
      <c r="AD143" s="161"/>
      <c r="AE143" s="161"/>
      <c r="AF143" s="161"/>
      <c r="AG143" s="161"/>
      <c r="AH143" s="161"/>
      <c r="AI143" s="161"/>
      <c r="AJ143" s="161"/>
      <c r="AK143" s="161"/>
      <c r="AL143" s="161"/>
      <c r="AM143" s="161"/>
      <c r="AN143" s="161"/>
      <c r="AO143" s="161"/>
      <c r="AP143" s="161"/>
      <c r="AQ143" s="161"/>
      <c r="AR143" s="161"/>
      <c r="AS143" s="161"/>
      <c r="AT143" s="161"/>
      <c r="AU143" s="161"/>
      <c r="AV143" s="161"/>
      <c r="AW143" s="161"/>
      <c r="AX143" s="161"/>
      <c r="AY143" s="161"/>
      <c r="AZ143" s="161"/>
      <c r="BA143" s="161"/>
      <c r="BB143" s="161"/>
      <c r="BI143" s="36"/>
      <c r="BJ143" s="36"/>
      <c r="BK143" s="36"/>
      <c r="BL143" s="36"/>
      <c r="BM143" s="36"/>
      <c r="BN143" s="36"/>
      <c r="BO143" s="36"/>
      <c r="BP143" s="36"/>
      <c r="BQ143" s="36"/>
      <c r="BR143" s="36"/>
      <c r="BS143" s="36"/>
      <c r="BT143" s="233"/>
    </row>
    <row r="144" s="28" customFormat="1" spans="1:72">
      <c r="A144" s="161"/>
      <c r="B144" s="161"/>
      <c r="C144" s="161"/>
      <c r="D144" s="161"/>
      <c r="E144" s="161"/>
      <c r="F144" s="161"/>
      <c r="G144" s="161"/>
      <c r="H144" s="161"/>
      <c r="I144" s="161"/>
      <c r="J144" s="161"/>
      <c r="K144" s="161"/>
      <c r="L144" s="161"/>
      <c r="M144" s="161"/>
      <c r="N144" s="161"/>
      <c r="O144" s="161"/>
      <c r="P144" s="161"/>
      <c r="Q144" s="161"/>
      <c r="R144" s="161"/>
      <c r="S144" s="161"/>
      <c r="T144" s="161"/>
      <c r="U144" s="161"/>
      <c r="V144" s="161"/>
      <c r="W144" s="161"/>
      <c r="X144" s="161"/>
      <c r="Y144" s="161"/>
      <c r="Z144" s="161"/>
      <c r="AA144" s="161"/>
      <c r="AB144" s="161"/>
      <c r="AC144" s="161"/>
      <c r="AD144" s="161"/>
      <c r="AE144" s="161"/>
      <c r="AF144" s="161"/>
      <c r="AG144" s="161"/>
      <c r="AH144" s="161"/>
      <c r="AI144" s="161"/>
      <c r="AJ144" s="161"/>
      <c r="AK144" s="161"/>
      <c r="AL144" s="161"/>
      <c r="AM144" s="161"/>
      <c r="AN144" s="161"/>
      <c r="AO144" s="161"/>
      <c r="AP144" s="161"/>
      <c r="AQ144" s="161"/>
      <c r="AR144" s="161"/>
      <c r="AS144" s="161"/>
      <c r="AT144" s="161"/>
      <c r="AU144" s="161"/>
      <c r="AV144" s="161"/>
      <c r="AW144" s="161"/>
      <c r="AX144" s="161"/>
      <c r="AY144" s="161"/>
      <c r="AZ144" s="161"/>
      <c r="BA144" s="161"/>
      <c r="BB144" s="161"/>
      <c r="BI144" s="36"/>
      <c r="BJ144" s="36"/>
      <c r="BK144" s="36"/>
      <c r="BL144" s="36"/>
      <c r="BM144" s="36"/>
      <c r="BN144" s="36"/>
      <c r="BO144" s="36"/>
      <c r="BP144" s="36"/>
      <c r="BQ144" s="36"/>
      <c r="BR144" s="36"/>
      <c r="BS144" s="36"/>
      <c r="BT144" s="233"/>
    </row>
    <row r="145" s="28" customFormat="1" spans="1:72">
      <c r="A145" s="161"/>
      <c r="B145" s="161"/>
      <c r="C145" s="161"/>
      <c r="D145" s="161"/>
      <c r="E145" s="161"/>
      <c r="F145" s="161"/>
      <c r="G145" s="161"/>
      <c r="H145" s="161"/>
      <c r="I145" s="161"/>
      <c r="J145" s="161"/>
      <c r="K145" s="161"/>
      <c r="L145" s="161"/>
      <c r="M145" s="161"/>
      <c r="N145" s="161"/>
      <c r="O145" s="161"/>
      <c r="P145" s="161"/>
      <c r="Q145" s="161"/>
      <c r="R145" s="161"/>
      <c r="S145" s="161"/>
      <c r="T145" s="161"/>
      <c r="U145" s="161"/>
      <c r="V145" s="161"/>
      <c r="W145" s="161"/>
      <c r="X145" s="161"/>
      <c r="Y145" s="161"/>
      <c r="Z145" s="161"/>
      <c r="AA145" s="161"/>
      <c r="AB145" s="161"/>
      <c r="AC145" s="161"/>
      <c r="AD145" s="161"/>
      <c r="AE145" s="161"/>
      <c r="AF145" s="161"/>
      <c r="AG145" s="161"/>
      <c r="AH145" s="161"/>
      <c r="AI145" s="161"/>
      <c r="AJ145" s="161"/>
      <c r="AK145" s="161"/>
      <c r="AL145" s="161"/>
      <c r="AM145" s="161"/>
      <c r="AN145" s="161"/>
      <c r="AO145" s="161"/>
      <c r="AP145" s="161"/>
      <c r="AQ145" s="161"/>
      <c r="AR145" s="161"/>
      <c r="AS145" s="161"/>
      <c r="AT145" s="161"/>
      <c r="AU145" s="161"/>
      <c r="AV145" s="161"/>
      <c r="AW145" s="161"/>
      <c r="AX145" s="161"/>
      <c r="AY145" s="161"/>
      <c r="AZ145" s="161"/>
      <c r="BA145" s="161"/>
      <c r="BB145" s="161"/>
      <c r="BI145" s="36"/>
      <c r="BJ145" s="36"/>
      <c r="BK145" s="36"/>
      <c r="BL145" s="36"/>
      <c r="BM145" s="36"/>
      <c r="BN145" s="36"/>
      <c r="BO145" s="36"/>
      <c r="BP145" s="36"/>
      <c r="BQ145" s="36"/>
      <c r="BR145" s="36"/>
      <c r="BS145" s="36"/>
      <c r="BT145" s="233"/>
    </row>
    <row r="146" s="28" customFormat="1" spans="1:72">
      <c r="A146" s="161"/>
      <c r="B146" s="161"/>
      <c r="C146" s="161"/>
      <c r="D146" s="161"/>
      <c r="E146" s="161"/>
      <c r="F146" s="161"/>
      <c r="G146" s="161"/>
      <c r="H146" s="161"/>
      <c r="I146" s="161"/>
      <c r="J146" s="161"/>
      <c r="K146" s="161"/>
      <c r="L146" s="161"/>
      <c r="M146" s="161"/>
      <c r="N146" s="161"/>
      <c r="O146" s="161"/>
      <c r="P146" s="161"/>
      <c r="Q146" s="161"/>
      <c r="R146" s="161"/>
      <c r="S146" s="161"/>
      <c r="T146" s="161"/>
      <c r="U146" s="161"/>
      <c r="V146" s="161"/>
      <c r="W146" s="161"/>
      <c r="X146" s="161"/>
      <c r="Y146" s="161"/>
      <c r="Z146" s="161"/>
      <c r="AA146" s="161"/>
      <c r="AB146" s="161"/>
      <c r="AC146" s="161"/>
      <c r="AD146" s="161"/>
      <c r="AE146" s="161"/>
      <c r="AF146" s="161"/>
      <c r="AG146" s="161"/>
      <c r="AH146" s="161"/>
      <c r="AI146" s="161"/>
      <c r="AJ146" s="161"/>
      <c r="AK146" s="161"/>
      <c r="AL146" s="161"/>
      <c r="AM146" s="161"/>
      <c r="AN146" s="161"/>
      <c r="AO146" s="161"/>
      <c r="AP146" s="161"/>
      <c r="AQ146" s="161"/>
      <c r="AR146" s="161"/>
      <c r="AS146" s="161"/>
      <c r="AT146" s="161"/>
      <c r="AU146" s="161"/>
      <c r="AV146" s="161"/>
      <c r="AW146" s="161"/>
      <c r="AX146" s="161"/>
      <c r="AY146" s="161"/>
      <c r="AZ146" s="161"/>
      <c r="BA146" s="161"/>
      <c r="BB146" s="161"/>
      <c r="BI146" s="36"/>
      <c r="BJ146" s="36"/>
      <c r="BK146" s="36"/>
      <c r="BL146" s="36"/>
      <c r="BM146" s="36"/>
      <c r="BN146" s="36"/>
      <c r="BO146" s="36"/>
      <c r="BP146" s="36"/>
      <c r="BQ146" s="36"/>
      <c r="BR146" s="36"/>
      <c r="BS146" s="36"/>
      <c r="BT146" s="233"/>
    </row>
    <row r="147" s="28" customFormat="1" spans="1:72">
      <c r="A147" s="161"/>
      <c r="B147" s="161"/>
      <c r="C147" s="161"/>
      <c r="D147" s="161"/>
      <c r="E147" s="161"/>
      <c r="F147" s="161"/>
      <c r="G147" s="161"/>
      <c r="H147" s="161"/>
      <c r="I147" s="161"/>
      <c r="J147" s="161"/>
      <c r="K147" s="161"/>
      <c r="L147" s="161"/>
      <c r="M147" s="161"/>
      <c r="N147" s="161"/>
      <c r="O147" s="161"/>
      <c r="P147" s="161"/>
      <c r="Q147" s="161"/>
      <c r="R147" s="161"/>
      <c r="S147" s="161"/>
      <c r="T147" s="161"/>
      <c r="U147" s="161"/>
      <c r="V147" s="161"/>
      <c r="W147" s="161"/>
      <c r="X147" s="161"/>
      <c r="Y147" s="161"/>
      <c r="Z147" s="161"/>
      <c r="AA147" s="161"/>
      <c r="AB147" s="161"/>
      <c r="AC147" s="161"/>
      <c r="AD147" s="161"/>
      <c r="AE147" s="161"/>
      <c r="AF147" s="161"/>
      <c r="AG147" s="161"/>
      <c r="AH147" s="161"/>
      <c r="AI147" s="161"/>
      <c r="AJ147" s="161"/>
      <c r="AK147" s="161"/>
      <c r="AL147" s="161"/>
      <c r="AM147" s="161"/>
      <c r="AN147" s="161"/>
      <c r="AO147" s="161"/>
      <c r="AP147" s="161"/>
      <c r="AQ147" s="161"/>
      <c r="AR147" s="161"/>
      <c r="AS147" s="161"/>
      <c r="AT147" s="161"/>
      <c r="AU147" s="161"/>
      <c r="AV147" s="161"/>
      <c r="AW147" s="161"/>
      <c r="AX147" s="161"/>
      <c r="AY147" s="161"/>
      <c r="AZ147" s="161"/>
      <c r="BA147" s="161"/>
      <c r="BB147" s="161"/>
      <c r="BI147" s="36"/>
      <c r="BJ147" s="36"/>
      <c r="BK147" s="36"/>
      <c r="BL147" s="36"/>
      <c r="BM147" s="36"/>
      <c r="BN147" s="36"/>
      <c r="BO147" s="36"/>
      <c r="BP147" s="36"/>
      <c r="BQ147" s="36"/>
      <c r="BR147" s="36"/>
      <c r="BS147" s="36"/>
      <c r="BT147" s="233"/>
    </row>
    <row r="148" s="28" customFormat="1" spans="1:72">
      <c r="A148" s="161"/>
      <c r="B148" s="161"/>
      <c r="C148" s="161"/>
      <c r="D148" s="161"/>
      <c r="E148" s="161"/>
      <c r="F148" s="161"/>
      <c r="G148" s="161"/>
      <c r="H148" s="161"/>
      <c r="I148" s="161"/>
      <c r="J148" s="161"/>
      <c r="K148" s="161"/>
      <c r="L148" s="161"/>
      <c r="M148" s="161"/>
      <c r="N148" s="161"/>
      <c r="O148" s="161"/>
      <c r="P148" s="161"/>
      <c r="Q148" s="161"/>
      <c r="R148" s="161"/>
      <c r="S148" s="161"/>
      <c r="T148" s="161"/>
      <c r="U148" s="161"/>
      <c r="V148" s="161"/>
      <c r="W148" s="161"/>
      <c r="X148" s="161"/>
      <c r="Y148" s="161"/>
      <c r="Z148" s="161"/>
      <c r="AA148" s="161"/>
      <c r="AB148" s="161"/>
      <c r="AC148" s="161"/>
      <c r="AD148" s="161"/>
      <c r="AE148" s="161"/>
      <c r="AF148" s="161"/>
      <c r="AG148" s="161"/>
      <c r="AH148" s="161"/>
      <c r="AI148" s="161"/>
      <c r="AJ148" s="161"/>
      <c r="AK148" s="161"/>
      <c r="AL148" s="161"/>
      <c r="AM148" s="161"/>
      <c r="AN148" s="161"/>
      <c r="AO148" s="161"/>
      <c r="AP148" s="161"/>
      <c r="AQ148" s="161"/>
      <c r="AR148" s="161"/>
      <c r="AS148" s="161"/>
      <c r="AT148" s="161"/>
      <c r="AU148" s="161"/>
      <c r="AV148" s="161"/>
      <c r="AW148" s="161"/>
      <c r="AX148" s="161"/>
      <c r="AY148" s="161"/>
      <c r="AZ148" s="161"/>
      <c r="BA148" s="161"/>
      <c r="BB148" s="161"/>
      <c r="BI148" s="36"/>
      <c r="BJ148" s="36"/>
      <c r="BK148" s="36"/>
      <c r="BL148" s="36"/>
      <c r="BM148" s="36"/>
      <c r="BN148" s="36"/>
      <c r="BO148" s="36"/>
      <c r="BP148" s="36"/>
      <c r="BQ148" s="36"/>
      <c r="BR148" s="36"/>
      <c r="BS148" s="36"/>
      <c r="BT148" s="233"/>
    </row>
    <row r="149" s="28" customFormat="1" spans="1:72">
      <c r="A149" s="161"/>
      <c r="B149" s="161"/>
      <c r="C149" s="161"/>
      <c r="D149" s="161"/>
      <c r="E149" s="161"/>
      <c r="F149" s="161"/>
      <c r="G149" s="161"/>
      <c r="H149" s="161"/>
      <c r="I149" s="161"/>
      <c r="J149" s="161"/>
      <c r="K149" s="161"/>
      <c r="L149" s="161"/>
      <c r="M149" s="161"/>
      <c r="N149" s="161"/>
      <c r="O149" s="161"/>
      <c r="P149" s="161"/>
      <c r="Q149" s="161"/>
      <c r="R149" s="161"/>
      <c r="S149" s="161"/>
      <c r="T149" s="161"/>
      <c r="U149" s="161"/>
      <c r="V149" s="161"/>
      <c r="W149" s="161"/>
      <c r="X149" s="161"/>
      <c r="Y149" s="161"/>
      <c r="Z149" s="161"/>
      <c r="AA149" s="161"/>
      <c r="AB149" s="161"/>
      <c r="AC149" s="161"/>
      <c r="AD149" s="161"/>
      <c r="AE149" s="161"/>
      <c r="AF149" s="161"/>
      <c r="AG149" s="161"/>
      <c r="AH149" s="161"/>
      <c r="AI149" s="161"/>
      <c r="AJ149" s="161"/>
      <c r="AK149" s="161"/>
      <c r="AL149" s="161"/>
      <c r="AM149" s="161"/>
      <c r="AN149" s="161"/>
      <c r="AO149" s="161"/>
      <c r="AP149" s="161"/>
      <c r="AQ149" s="161"/>
      <c r="AR149" s="161"/>
      <c r="AS149" s="161"/>
      <c r="AT149" s="161"/>
      <c r="AU149" s="161"/>
      <c r="AV149" s="161"/>
      <c r="AW149" s="161"/>
      <c r="AX149" s="161"/>
      <c r="AY149" s="161"/>
      <c r="AZ149" s="161"/>
      <c r="BA149" s="161"/>
      <c r="BB149" s="161"/>
      <c r="BI149" s="36"/>
      <c r="BJ149" s="36"/>
      <c r="BK149" s="36"/>
      <c r="BL149" s="36"/>
      <c r="BM149" s="36"/>
      <c r="BN149" s="36"/>
      <c r="BO149" s="36"/>
      <c r="BP149" s="36"/>
      <c r="BQ149" s="36"/>
      <c r="BR149" s="36"/>
      <c r="BS149" s="36"/>
      <c r="BT149" s="233"/>
    </row>
    <row r="150" s="28" customFormat="1" spans="1:72">
      <c r="A150" s="161"/>
      <c r="B150" s="161"/>
      <c r="C150" s="161"/>
      <c r="D150" s="161"/>
      <c r="E150" s="161"/>
      <c r="F150" s="161"/>
      <c r="G150" s="161"/>
      <c r="H150" s="161"/>
      <c r="I150" s="161"/>
      <c r="J150" s="161"/>
      <c r="K150" s="161"/>
      <c r="L150" s="161"/>
      <c r="M150" s="161"/>
      <c r="N150" s="161"/>
      <c r="O150" s="161"/>
      <c r="P150" s="161"/>
      <c r="Q150" s="161"/>
      <c r="R150" s="161"/>
      <c r="S150" s="161"/>
      <c r="T150" s="161"/>
      <c r="U150" s="161"/>
      <c r="V150" s="161"/>
      <c r="W150" s="161"/>
      <c r="X150" s="161"/>
      <c r="Y150" s="161"/>
      <c r="Z150" s="161"/>
      <c r="AA150" s="161"/>
      <c r="AB150" s="161"/>
      <c r="AC150" s="161"/>
      <c r="AD150" s="161"/>
      <c r="AE150" s="161"/>
      <c r="AF150" s="161"/>
      <c r="AG150" s="161"/>
      <c r="AH150" s="161"/>
      <c r="AI150" s="161"/>
      <c r="AJ150" s="161"/>
      <c r="AK150" s="161"/>
      <c r="AL150" s="161"/>
      <c r="AM150" s="161"/>
      <c r="AN150" s="161"/>
      <c r="AO150" s="161"/>
      <c r="AP150" s="161"/>
      <c r="AQ150" s="161"/>
      <c r="AR150" s="161"/>
      <c r="AS150" s="161"/>
      <c r="AT150" s="161"/>
      <c r="AU150" s="161"/>
      <c r="AV150" s="161"/>
      <c r="AW150" s="161"/>
      <c r="AX150" s="161"/>
      <c r="AY150" s="161"/>
      <c r="AZ150" s="161"/>
      <c r="BA150" s="161"/>
      <c r="BB150" s="161"/>
      <c r="BI150" s="36"/>
      <c r="BJ150" s="36"/>
      <c r="BK150" s="36"/>
      <c r="BL150" s="36"/>
      <c r="BM150" s="36"/>
      <c r="BN150" s="36"/>
      <c r="BO150" s="36"/>
      <c r="BP150" s="36"/>
      <c r="BQ150" s="36"/>
      <c r="BR150" s="36"/>
      <c r="BS150" s="36"/>
      <c r="BT150" s="233"/>
    </row>
    <row r="151" s="28" customFormat="1" spans="1:72">
      <c r="A151" s="161"/>
      <c r="B151" s="161"/>
      <c r="C151" s="161"/>
      <c r="D151" s="161"/>
      <c r="E151" s="161"/>
      <c r="F151" s="161"/>
      <c r="G151" s="161"/>
      <c r="H151" s="161"/>
      <c r="I151" s="161"/>
      <c r="J151" s="161"/>
      <c r="K151" s="161"/>
      <c r="L151" s="161"/>
      <c r="M151" s="161"/>
      <c r="N151" s="161"/>
      <c r="O151" s="161"/>
      <c r="P151" s="161"/>
      <c r="Q151" s="161"/>
      <c r="R151" s="161"/>
      <c r="S151" s="161"/>
      <c r="T151" s="161"/>
      <c r="U151" s="161"/>
      <c r="V151" s="161"/>
      <c r="W151" s="161"/>
      <c r="X151" s="161"/>
      <c r="Y151" s="161"/>
      <c r="Z151" s="161"/>
      <c r="AA151" s="161"/>
      <c r="AB151" s="161"/>
      <c r="AC151" s="161"/>
      <c r="AD151" s="161"/>
      <c r="AE151" s="161"/>
      <c r="AF151" s="161"/>
      <c r="AG151" s="161"/>
      <c r="AH151" s="161"/>
      <c r="AI151" s="161"/>
      <c r="AJ151" s="161"/>
      <c r="AK151" s="161"/>
      <c r="AL151" s="161"/>
      <c r="AM151" s="161"/>
      <c r="AN151" s="161"/>
      <c r="AO151" s="161"/>
      <c r="AP151" s="161"/>
      <c r="AQ151" s="161"/>
      <c r="AR151" s="161"/>
      <c r="AS151" s="161"/>
      <c r="AT151" s="161"/>
      <c r="AU151" s="161"/>
      <c r="AV151" s="161"/>
      <c r="AW151" s="161"/>
      <c r="AX151" s="161"/>
      <c r="AY151" s="161"/>
      <c r="AZ151" s="161"/>
      <c r="BA151" s="161"/>
      <c r="BB151" s="161"/>
      <c r="BI151" s="36"/>
      <c r="BJ151" s="36"/>
      <c r="BK151" s="36"/>
      <c r="BL151" s="36"/>
      <c r="BM151" s="36"/>
      <c r="BN151" s="36"/>
      <c r="BO151" s="36"/>
      <c r="BP151" s="36"/>
      <c r="BQ151" s="36"/>
      <c r="BR151" s="36"/>
      <c r="BS151" s="36"/>
      <c r="BT151" s="233"/>
    </row>
  </sheetData>
  <sheetProtection password="D01C" sheet="1" selectLockedCells="1" objects="1"/>
  <mergeCells count="327">
    <mergeCell ref="B7:O7"/>
    <mergeCell ref="G9:H9"/>
    <mergeCell ref="I9:J9"/>
    <mergeCell ref="E14:G14"/>
    <mergeCell ref="H14:K14"/>
    <mergeCell ref="E15:G15"/>
    <mergeCell ref="H15:K15"/>
    <mergeCell ref="E16:G16"/>
    <mergeCell ref="H16:K16"/>
    <mergeCell ref="E17:G17"/>
    <mergeCell ref="H17:K17"/>
    <mergeCell ref="E18:G18"/>
    <mergeCell ref="H18:K18"/>
    <mergeCell ref="E19:G19"/>
    <mergeCell ref="H19:K19"/>
    <mergeCell ref="E20:G20"/>
    <mergeCell ref="H20:K20"/>
    <mergeCell ref="B23:O23"/>
    <mergeCell ref="C25:D25"/>
    <mergeCell ref="F25:G25"/>
    <mergeCell ref="H25:I25"/>
    <mergeCell ref="J25:K25"/>
    <mergeCell ref="L25:M25"/>
    <mergeCell ref="N25:O25"/>
    <mergeCell ref="B26:C26"/>
    <mergeCell ref="D26:E26"/>
    <mergeCell ref="F26:G26"/>
    <mergeCell ref="H26:I26"/>
    <mergeCell ref="J26:K26"/>
    <mergeCell ref="L26:O26"/>
    <mergeCell ref="B27:C27"/>
    <mergeCell ref="D27:E27"/>
    <mergeCell ref="F27:G27"/>
    <mergeCell ref="J27:K27"/>
    <mergeCell ref="L27:O27"/>
    <mergeCell ref="B28:C28"/>
    <mergeCell ref="D28:F28"/>
    <mergeCell ref="G28:H28"/>
    <mergeCell ref="I28:J28"/>
    <mergeCell ref="K28:M28"/>
    <mergeCell ref="Q28:R28"/>
    <mergeCell ref="B29:C29"/>
    <mergeCell ref="D29:H29"/>
    <mergeCell ref="I29:M29"/>
    <mergeCell ref="N29:O29"/>
    <mergeCell ref="Q29:R29"/>
    <mergeCell ref="B30:O30"/>
    <mergeCell ref="C31:D31"/>
    <mergeCell ref="E31:F31"/>
    <mergeCell ref="G31:I31"/>
    <mergeCell ref="J31:K31"/>
    <mergeCell ref="L31:M31"/>
    <mergeCell ref="C32:D32"/>
    <mergeCell ref="E32:F32"/>
    <mergeCell ref="G32:I32"/>
    <mergeCell ref="J32:K32"/>
    <mergeCell ref="L32:M32"/>
    <mergeCell ref="C33:D33"/>
    <mergeCell ref="E33:F33"/>
    <mergeCell ref="G33:I33"/>
    <mergeCell ref="J33:K33"/>
    <mergeCell ref="L33:M33"/>
    <mergeCell ref="C34:D34"/>
    <mergeCell ref="E34:F34"/>
    <mergeCell ref="G34:I34"/>
    <mergeCell ref="J34:K34"/>
    <mergeCell ref="L34:M34"/>
    <mergeCell ref="C35:D35"/>
    <mergeCell ref="E35:F35"/>
    <mergeCell ref="G35:I35"/>
    <mergeCell ref="J35:K35"/>
    <mergeCell ref="L35:M35"/>
    <mergeCell ref="C36:D36"/>
    <mergeCell ref="E36:F36"/>
    <mergeCell ref="G36:I36"/>
    <mergeCell ref="J36:K36"/>
    <mergeCell ref="L36:M36"/>
    <mergeCell ref="C37:D37"/>
    <mergeCell ref="E37:F37"/>
    <mergeCell ref="G37:I37"/>
    <mergeCell ref="J37:K37"/>
    <mergeCell ref="L37:M37"/>
    <mergeCell ref="C38:D38"/>
    <mergeCell ref="E38:F38"/>
    <mergeCell ref="G38:I38"/>
    <mergeCell ref="J38:K38"/>
    <mergeCell ref="L38:M38"/>
    <mergeCell ref="C39:D39"/>
    <mergeCell ref="E39:F39"/>
    <mergeCell ref="G39:I39"/>
    <mergeCell ref="J39:K39"/>
    <mergeCell ref="L39:M39"/>
    <mergeCell ref="C40:D40"/>
    <mergeCell ref="E40:F40"/>
    <mergeCell ref="G40:I40"/>
    <mergeCell ref="J40:K40"/>
    <mergeCell ref="L40:M40"/>
    <mergeCell ref="C41:D41"/>
    <mergeCell ref="E41:F41"/>
    <mergeCell ref="G41:I41"/>
    <mergeCell ref="J41:K41"/>
    <mergeCell ref="L41:M41"/>
    <mergeCell ref="C42:D42"/>
    <mergeCell ref="E42:F42"/>
    <mergeCell ref="G42:I42"/>
    <mergeCell ref="J42:K42"/>
    <mergeCell ref="L42:M42"/>
    <mergeCell ref="C43:D43"/>
    <mergeCell ref="E43:F43"/>
    <mergeCell ref="G43:I43"/>
    <mergeCell ref="J43:K43"/>
    <mergeCell ref="L43:M43"/>
    <mergeCell ref="B45:O45"/>
    <mergeCell ref="B46:O46"/>
    <mergeCell ref="C47:E47"/>
    <mergeCell ref="F47:G47"/>
    <mergeCell ref="Z47:AA47"/>
    <mergeCell ref="C48:E48"/>
    <mergeCell ref="F48:G48"/>
    <mergeCell ref="Z48:AA48"/>
    <mergeCell ref="C49:E49"/>
    <mergeCell ref="F49:G49"/>
    <mergeCell ref="Z49:AA49"/>
    <mergeCell ref="C50:E50"/>
    <mergeCell ref="F50:G50"/>
    <mergeCell ref="Z50:AA50"/>
    <mergeCell ref="C51:E51"/>
    <mergeCell ref="F51:G51"/>
    <mergeCell ref="Z51:AA51"/>
    <mergeCell ref="C52:E52"/>
    <mergeCell ref="F52:G52"/>
    <mergeCell ref="Z52:AA52"/>
    <mergeCell ref="C53:E53"/>
    <mergeCell ref="F53:G53"/>
    <mergeCell ref="Z53:AA53"/>
    <mergeCell ref="B54:L54"/>
    <mergeCell ref="N54:O54"/>
    <mergeCell ref="B55:O55"/>
    <mergeCell ref="C56:E56"/>
    <mergeCell ref="F56:G56"/>
    <mergeCell ref="AB56:AC56"/>
    <mergeCell ref="AD56:AE56"/>
    <mergeCell ref="AF56:AG56"/>
    <mergeCell ref="C57:E57"/>
    <mergeCell ref="F57:G57"/>
    <mergeCell ref="AB57:AC57"/>
    <mergeCell ref="AD57:AE57"/>
    <mergeCell ref="AF57:AG57"/>
    <mergeCell ref="C58:E58"/>
    <mergeCell ref="F58:G58"/>
    <mergeCell ref="AB58:AC58"/>
    <mergeCell ref="AD58:AE58"/>
    <mergeCell ref="B59:L59"/>
    <mergeCell ref="N59:O59"/>
    <mergeCell ref="B60:O60"/>
    <mergeCell ref="B61:O61"/>
    <mergeCell ref="C62:F62"/>
    <mergeCell ref="H62:I62"/>
    <mergeCell ref="J62:K62"/>
    <mergeCell ref="C63:F63"/>
    <mergeCell ref="H63:I63"/>
    <mergeCell ref="J63:K63"/>
    <mergeCell ref="C64:F64"/>
    <mergeCell ref="H64:I64"/>
    <mergeCell ref="J64:K64"/>
    <mergeCell ref="C65:F65"/>
    <mergeCell ref="H65:I65"/>
    <mergeCell ref="J65:K65"/>
    <mergeCell ref="B66:L66"/>
    <mergeCell ref="N66:O66"/>
    <mergeCell ref="B67:O67"/>
    <mergeCell ref="C68:F68"/>
    <mergeCell ref="H68:I68"/>
    <mergeCell ref="J68:K68"/>
    <mergeCell ref="C69:F69"/>
    <mergeCell ref="H69:I69"/>
    <mergeCell ref="J69:K69"/>
    <mergeCell ref="C70:F70"/>
    <mergeCell ref="H70:I70"/>
    <mergeCell ref="J70:K70"/>
    <mergeCell ref="C71:F71"/>
    <mergeCell ref="H71:I71"/>
    <mergeCell ref="J71:K71"/>
    <mergeCell ref="B72:L72"/>
    <mergeCell ref="N72:O72"/>
    <mergeCell ref="B73:O73"/>
    <mergeCell ref="C74:F74"/>
    <mergeCell ref="H74:I74"/>
    <mergeCell ref="J74:K74"/>
    <mergeCell ref="C75:F75"/>
    <mergeCell ref="H75:I75"/>
    <mergeCell ref="J75:K75"/>
    <mergeCell ref="C76:F76"/>
    <mergeCell ref="H76:I76"/>
    <mergeCell ref="J76:K76"/>
    <mergeCell ref="C77:F77"/>
    <mergeCell ref="H77:I77"/>
    <mergeCell ref="J77:K77"/>
    <mergeCell ref="C78:F78"/>
    <mergeCell ref="H78:I78"/>
    <mergeCell ref="J78:K78"/>
    <mergeCell ref="B79:L79"/>
    <mergeCell ref="N79:O79"/>
    <mergeCell ref="B80:O80"/>
    <mergeCell ref="C81:F81"/>
    <mergeCell ref="H81:I81"/>
    <mergeCell ref="J81:K81"/>
    <mergeCell ref="C82:F82"/>
    <mergeCell ref="H82:I82"/>
    <mergeCell ref="J82:K82"/>
    <mergeCell ref="C83:F83"/>
    <mergeCell ref="H83:I83"/>
    <mergeCell ref="J83:K83"/>
    <mergeCell ref="C84:F84"/>
    <mergeCell ref="H84:I84"/>
    <mergeCell ref="J84:K84"/>
    <mergeCell ref="C85:F85"/>
    <mergeCell ref="H85:I85"/>
    <mergeCell ref="J85:K85"/>
    <mergeCell ref="B86:L86"/>
    <mergeCell ref="N86:O86"/>
    <mergeCell ref="B87:O87"/>
    <mergeCell ref="B88:O88"/>
    <mergeCell ref="C89:F89"/>
    <mergeCell ref="Y89:Z89"/>
    <mergeCell ref="AA89:AB89"/>
    <mergeCell ref="C90:F90"/>
    <mergeCell ref="Y90:Z90"/>
    <mergeCell ref="AA90:AB90"/>
    <mergeCell ref="C91:F91"/>
    <mergeCell ref="Y91:Z91"/>
    <mergeCell ref="AA91:AB91"/>
    <mergeCell ref="C92:F92"/>
    <mergeCell ref="Y92:Z92"/>
    <mergeCell ref="AA92:AB92"/>
    <mergeCell ref="B93:L93"/>
    <mergeCell ref="N93:O93"/>
    <mergeCell ref="B94:O94"/>
    <mergeCell ref="D95:F95"/>
    <mergeCell ref="G95:H95"/>
    <mergeCell ref="V95:W95"/>
    <mergeCell ref="X95:Y95"/>
    <mergeCell ref="D96:F96"/>
    <mergeCell ref="G96:H96"/>
    <mergeCell ref="V96:W96"/>
    <mergeCell ref="X96:Y96"/>
    <mergeCell ref="D97:F97"/>
    <mergeCell ref="G97:H97"/>
    <mergeCell ref="V97:W97"/>
    <mergeCell ref="X97:Y97"/>
    <mergeCell ref="B98:L98"/>
    <mergeCell ref="N98:O98"/>
    <mergeCell ref="B99:O99"/>
    <mergeCell ref="C100:D100"/>
    <mergeCell ref="F100:G100"/>
    <mergeCell ref="C101:D101"/>
    <mergeCell ref="F101:G101"/>
    <mergeCell ref="C102:D102"/>
    <mergeCell ref="F102:G102"/>
    <mergeCell ref="B103:L103"/>
    <mergeCell ref="N103:O103"/>
    <mergeCell ref="B105:O105"/>
    <mergeCell ref="C106:E106"/>
    <mergeCell ref="F106:G106"/>
    <mergeCell ref="H106:J106"/>
    <mergeCell ref="K106:M106"/>
    <mergeCell ref="N106:O106"/>
    <mergeCell ref="C107:E107"/>
    <mergeCell ref="F107:G107"/>
    <mergeCell ref="H107:J107"/>
    <mergeCell ref="K107:M107"/>
    <mergeCell ref="N107:O107"/>
    <mergeCell ref="C108:E108"/>
    <mergeCell ref="F108:G108"/>
    <mergeCell ref="H108:M108"/>
    <mergeCell ref="N108:O108"/>
    <mergeCell ref="C109:E109"/>
    <mergeCell ref="F109:G109"/>
    <mergeCell ref="H109:M109"/>
    <mergeCell ref="N109:O109"/>
    <mergeCell ref="C110:D110"/>
    <mergeCell ref="E110:G110"/>
    <mergeCell ref="H110:I110"/>
    <mergeCell ref="J110:M110"/>
    <mergeCell ref="N110:O110"/>
    <mergeCell ref="C111:D111"/>
    <mergeCell ref="E111:G111"/>
    <mergeCell ref="H111:I111"/>
    <mergeCell ref="J111:M111"/>
    <mergeCell ref="N111:O111"/>
    <mergeCell ref="C112:D112"/>
    <mergeCell ref="F112:G112"/>
    <mergeCell ref="I112:J112"/>
    <mergeCell ref="L112:M112"/>
    <mergeCell ref="N112:O112"/>
    <mergeCell ref="C113:D113"/>
    <mergeCell ref="F113:G113"/>
    <mergeCell ref="I113:J113"/>
    <mergeCell ref="L113:M113"/>
    <mergeCell ref="N113:O113"/>
    <mergeCell ref="C114:D114"/>
    <mergeCell ref="E114:F114"/>
    <mergeCell ref="G114:H114"/>
    <mergeCell ref="I114:J114"/>
    <mergeCell ref="K114:O114"/>
    <mergeCell ref="R114:S114"/>
    <mergeCell ref="T114:U114"/>
    <mergeCell ref="C115:D115"/>
    <mergeCell ref="E115:F115"/>
    <mergeCell ref="G115:H115"/>
    <mergeCell ref="I115:J115"/>
    <mergeCell ref="K115:O115"/>
    <mergeCell ref="R115:S115"/>
    <mergeCell ref="T115:U115"/>
    <mergeCell ref="B116:E116"/>
    <mergeCell ref="F116:G116"/>
    <mergeCell ref="H116:J116"/>
    <mergeCell ref="K116:O116"/>
    <mergeCell ref="C117:O117"/>
    <mergeCell ref="C118:O118"/>
    <mergeCell ref="C119:O119"/>
    <mergeCell ref="B31:B43"/>
    <mergeCell ref="B106:B107"/>
    <mergeCell ref="B108:B109"/>
    <mergeCell ref="B110:B111"/>
    <mergeCell ref="B112:B113"/>
    <mergeCell ref="B114:B115"/>
  </mergeCells>
  <dataValidations count="40">
    <dataValidation allowBlank="1" showErrorMessage="1" sqref="B6:K6 L6 M6 N6 B7:K7 L7 M7 N7 B8:K8 L8 M8 N8 B9:G9 H9:J9 K9 L9 M9 B10:K10 L10 M10 L11:L13 M11:M13 N9:N10 N11:N13 B11:K13"/>
    <dataValidation allowBlank="1" showErrorMessage="1" prompt="请在下拉列表中选择填写内容！" sqref="G14:I14 G16 C31:D31 E31 F31:G31 H31 J31 N32:O32 N33:O33 N34:O34 N38:O38 N42:O42 N43:O43 C54:H54 C59:H59 C66:H66 C72:H72 C79:H79 C86:H86 C93:H93 C98:H98 C103:H103 K106 L106 D107 C108 H108 J108 N108 E109 I109 L109 N109 I110 K110 I111 K111 N111 J112 L113 H114 K114 L114 M114 N114 H115 K115 L115 M115 N115 D116 E116 K116 L116 E110:E111 E112:E113 H17:H19 I17:I19 I106:I107 I112:I113 K108:K109 K112:K113 L110:L111 M106:M107 M108:M109 M110:M111 M112:M113 N106:N107 N39:O41 N35:O37"/>
    <dataValidation allowBlank="1" showErrorMessage="1" prompt="请不要在姓名中间添加空格！" sqref="G15:I15 H16:I16"/>
    <dataValidation type="list" allowBlank="1" showInputMessage="1" showErrorMessage="1" sqref="G17">
      <formula1>"专业技术四级,专业技术六级,专业技术七级,专业技术九级,专业技术十级,专业技术十二级"</formula1>
    </dataValidation>
    <dataValidation type="list" allowBlank="1" showErrorMessage="1" prompt="请在下拉列表中选择填写内容！" sqref="G18">
      <formula1>"专业教师组,基础教师组,学生思想政治教育教师组,非教师专业技术组"</formula1>
    </dataValidation>
    <dataValidation type="list" allowBlank="1" showErrorMessage="1" prompt="请在下拉列表中选择填写内容！" sqref="G19">
      <formula1>"专业技术三级,专业技术五级,专业技术六级,专业技术八级,专业技术九级,专业技术十一级"</formula1>
    </dataValidation>
    <dataValidation type="list" allowBlank="1" showErrorMessage="1" prompt="请在下拉列表中选择填写内容！" sqref="F24 F25 F44 F104">
      <formula1>"男,女"</formula1>
    </dataValidation>
    <dataValidation allowBlank="1" showErrorMessage="1" prompt="请规范填写时间！格式为“1999年10月”" sqref="H24:J24 I25 L25 H26:I26 H27:I27 I28:J28 H29 I29 K29 M29 I30:J30 H44:J44 B54 K54 L54 B59 K59 L59 B66 J66 K66 L66 B72 J72 K72 L72 B79 J79 K79 L79 B86 J86 K86 L86 B93 K93 L93 B98 K98 L98 B103 J103 K103 L103 H104:J104 I57:I58"/>
    <dataValidation type="list" allowBlank="1" showInputMessage="1" showErrorMessage="1" sqref="D26:E26">
      <formula1>"博士,硕士,学士,无学位（本科毕业）,其他"</formula1>
    </dataValidation>
    <dataValidation allowBlank="1" showErrorMessage="1" prompt="请规范填写！格式为：“专著”“主编”“n/m”等" sqref="N48 N51 N52 N53 J54 M54 N54 J59 M59 N59 M66 N66 M72 N72 M79 N79 M86 N86 K90 N90 K91 N91 K92 N92 J93 M93 N93 J98 M98 N98 F101 G101 H101 F102 G102 H102 M103 N103 J57:J58 M48:M53 N49:N50 N57:N58 L90:M92 L57:M58"/>
    <dataValidation allowBlank="1" showErrorMessage="1" prompt="如被SCI、EI、SSCI、CSSCI等收录，请注明，并请注明几区及影响因子，著作还应注明撰写部分及字数" sqref="F57 F58 F48:F53"/>
    <dataValidation type="list" allowBlank="1" showInputMessage="1" showErrorMessage="1" sqref="B63 B64:B65">
      <formula1>"形势报告,专题讲座"</formula1>
    </dataValidation>
    <dataValidation type="list" allowBlank="1" showInputMessage="1" showErrorMessage="1" sqref="G63 G64:G65">
      <formula1>"校（院）层面,兄弟院校,市级以上层面"</formula1>
    </dataValidation>
    <dataValidation allowBlank="1" showErrorMessage="1" prompt="如：“陕西省人民政府”,“陕西省教育厅”,“教育部”等。" sqref="N63 N64 N65 N69 N70 N71 N75 N76 N82 N83 N101 N102 M63:M65 M69:M71 M75:M76 M77:M78 M82:M85 M96:M97 M101:M102 N77:N78 N84:N85 N96:N97"/>
    <dataValidation type="list" allowBlank="1" showInputMessage="1" showErrorMessage="1" sqref="B71 B69:B70">
      <formula1>"工作总结,工作报告"</formula1>
    </dataValidation>
    <dataValidation type="list" allowBlank="1" showInputMessage="1" showErrorMessage="1" sqref="G71 G69:G70">
      <formula1>"学校部门（单位）,校级,市级及以上部门"</formula1>
    </dataValidation>
    <dataValidation type="list" allowBlank="1" showInputMessage="1" showErrorMessage="1" sqref="B90 B91 B92">
      <formula1>其他参数!$C$2:$C$5</formula1>
    </dataValidation>
    <dataValidation allowBlank="1" showErrorMessage="1" prompt="如“类别”栏选择“课程”，请填写精品课程名称！如“《现代教育技术》国家级精品课程”" sqref="C90 C91 C92 D96:D97"/>
    <dataValidation allowBlank="1" showErrorMessage="1" prompt="请规范填写！格式为：“主持人”“主编”“n/m”等" sqref="G90 G91 G92 G96 G97"/>
    <dataValidation type="list" allowBlank="1" showErrorMessage="1" prompt="请规范填写！格式为：“专著”“主编”“n/m”等" sqref="H90 H91 H92 I101 I102 I48:I53 I96:I97">
      <formula1>"独立完成,合作完成"</formula1>
    </dataValidation>
    <dataValidation type="whole" operator="between" allowBlank="1" showInputMessage="1" showErrorMessage="1" error="必须输入数字！" sqref="I90 I91 I92 J48:J53 J96:J97" errorStyle="warning">
      <formula1>2</formula1>
      <formula2>100</formula2>
    </dataValidation>
    <dataValidation type="whole" operator="between" allowBlank="1" showErrorMessage="1" error="请正确填写！！" prompt="请规范填写时间！格式为“1999年10月”" sqref="J90 J91 J92 K101 K102 K48:K53 K96:K97 L48:L53">
      <formula1>1</formula1>
      <formula2>I48</formula2>
    </dataValidation>
    <dataValidation type="list" allowBlank="1" showErrorMessage="1" prompt="请规范填写时间！格式为“1999年10月”" sqref="C101:D101 C102:D102">
      <formula1>INDIRECT(B101)</formula1>
    </dataValidation>
    <dataValidation type="list" allowBlank="1" showInputMessage="1" showErrorMessage="1" sqref="E101 E102">
      <formula1>"国家级,省级,市级,校级"</formula1>
    </dataValidation>
    <dataValidation allowBlank="1" showErrorMessage="1" error="请正确填写！！" prompt="请规范填写时间！格式为“1999年10月”" sqref="J101 J102"/>
    <dataValidation type="list" allowBlank="1" showErrorMessage="1" prompt="请在下拉列表中选择填写内容！" sqref="B48:B53">
      <formula1>其他参数!$A$2:$A$6</formula1>
    </dataValidation>
    <dataValidation type="list" allowBlank="1" showErrorMessage="1" prompt="请在下拉列表中选择填写内容！" sqref="B57:B58">
      <formula1>数据引用表!$G$5:$G$6</formula1>
    </dataValidation>
    <dataValidation type="list" allowBlank="1" showInputMessage="1" showErrorMessage="1" sqref="B75:B76 B77:B78">
      <formula1>"规章制度,管理规定"</formula1>
    </dataValidation>
    <dataValidation type="list" allowBlank="1" showInputMessage="1" showErrorMessage="1" sqref="B82:B85">
      <formula1>"改革方案,规划"</formula1>
    </dataValidation>
    <dataValidation type="list" allowBlank="1" showInputMessage="1" showErrorMessage="1" sqref="B96:B97">
      <formula1>其他参数!$E$2:$E$6</formula1>
    </dataValidation>
    <dataValidation type="list" allowBlank="1" showInputMessage="1" showErrorMessage="1" sqref="B101:B102">
      <formula1>"团队建设,个人荣誉"</formula1>
    </dataValidation>
    <dataValidation type="list" allowBlank="1" showInputMessage="1" showErrorMessage="1" sqref="C96:C97">
      <formula1>"一等奖,二等奖,三等奖,无等级"</formula1>
    </dataValidation>
    <dataValidation type="list" allowBlank="1" showInputMessage="1" showErrorMessage="1" sqref="G75:G76 G77:G78">
      <formula1>"学校部门（单位）,全校"</formula1>
    </dataValidation>
    <dataValidation type="list" allowBlank="1" showInputMessage="1" showErrorMessage="1" sqref="G82:G85">
      <formula1>"学校部门（单位）,全校,国家级会议交流,省市级会议交流"</formula1>
    </dataValidation>
    <dataValidation type="list" allowBlank="1" showErrorMessage="1" prompt="请规范填写时间！格式为“1999年10月”" sqref="H48:H53">
      <formula1>"是,否"</formula1>
    </dataValidation>
    <dataValidation type="list" allowBlank="1" showInputMessage="1" showErrorMessage="1" sqref="H57:H58">
      <formula1>"是,否"</formula1>
    </dataValidation>
    <dataValidation type="list" allowBlank="1" showErrorMessage="1" prompt="请规范填写！格式为：“专著”“主编”“n/m”等" sqref="K57:K58">
      <formula1>"独著,第一主编,第二主编,参编"</formula1>
    </dataValidation>
    <dataValidation type="list" allowBlank="1" showInputMessage="1" showErrorMessage="1" sqref="J75:K76 J77:K78">
      <formula1>"学校党委会,校长办公会,教代会，党代会,部门（单位）会议"</formula1>
    </dataValidation>
    <dataValidation type="list" allowBlank="1" showInputMessage="1" showErrorMessage="1" sqref="C34:D43 C32:D33">
      <formula1>"国培项目,境外线上线下培训,一般培训进修"</formula1>
    </dataValidation>
    <dataValidation type="list" allowBlank="1" showInputMessage="1" showErrorMessage="1" sqref="J82:K85">
      <formula1>"学校党委会,校长办公会,教代会，党代会,部门（单位）会议,国家级会议,省市级会议"</formula1>
    </dataValidation>
  </dataValidations>
  <printOptions horizontalCentered="1" verticalCentered="1"/>
  <pageMargins left="0.4875" right="0.196527777777778" top="0.472222222222222" bottom="0.66875" header="0.590277777777778" footer="0.236111111111111"/>
  <pageSetup paperSize="9" firstPageNumber="0" orientation="landscape" blackAndWhite="1" useFirstPageNumber="1" horizontalDpi="600"/>
  <headerFooter alignWithMargins="0" scaleWithDoc="0" differentFirst="1">
    <oddFooter>&amp;C第 &amp;P 页</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7"/>
  <sheetViews>
    <sheetView workbookViewId="0">
      <selection activeCell="K7" sqref="K7"/>
    </sheetView>
  </sheetViews>
  <sheetFormatPr defaultColWidth="9" defaultRowHeight="12"/>
  <cols>
    <col min="1" max="1" width="5.25" style="14" customWidth="1"/>
    <col min="2" max="2" width="16" style="14" customWidth="1"/>
    <col min="3" max="3" width="8.375" style="14" customWidth="1"/>
    <col min="4" max="4" width="5.75" style="14" customWidth="1"/>
    <col min="5" max="5" width="12" style="14" customWidth="1"/>
    <col min="6" max="6" width="7.875" style="14" customWidth="1"/>
    <col min="7" max="8" width="14.5" style="14" customWidth="1"/>
    <col min="9" max="9" width="11.375" style="14" customWidth="1"/>
    <col min="10" max="10" width="11" style="14" customWidth="1"/>
    <col min="11" max="11" width="20" style="14" customWidth="1"/>
    <col min="12" max="12" width="17.5" style="14" customWidth="1"/>
    <col min="13" max="13" width="17.375" style="14" customWidth="1"/>
    <col min="14" max="14" width="17" style="14" customWidth="1"/>
    <col min="15" max="15" width="15.25" style="14" customWidth="1"/>
    <col min="16" max="16384" width="9" style="14"/>
  </cols>
  <sheetData>
    <row r="1" s="11" customFormat="1" ht="34.5" customHeight="1" spans="1:15">
      <c r="A1" s="15" t="s">
        <v>222</v>
      </c>
      <c r="B1" s="15"/>
      <c r="C1" s="15"/>
      <c r="D1" s="15"/>
      <c r="E1" s="15"/>
      <c r="F1" s="15"/>
      <c r="G1" s="15"/>
      <c r="H1" s="15"/>
      <c r="I1" s="15"/>
      <c r="J1" s="15"/>
      <c r="K1" s="15"/>
      <c r="L1" s="15"/>
      <c r="M1" s="15"/>
      <c r="N1" s="23"/>
      <c r="O1" s="23"/>
    </row>
    <row r="2" s="12" customFormat="1" ht="18" customHeight="1" spans="1:15">
      <c r="A2" s="16" t="s">
        <v>223</v>
      </c>
      <c r="B2" s="17" t="s">
        <v>30</v>
      </c>
      <c r="C2" s="16" t="s">
        <v>224</v>
      </c>
      <c r="D2" s="16" t="s">
        <v>225</v>
      </c>
      <c r="E2" s="17" t="s">
        <v>21</v>
      </c>
      <c r="F2" s="17" t="s">
        <v>22</v>
      </c>
      <c r="G2" s="17" t="s">
        <v>23</v>
      </c>
      <c r="H2" s="17" t="s">
        <v>35</v>
      </c>
      <c r="I2" s="24" t="s">
        <v>36</v>
      </c>
      <c r="J2" s="16" t="s">
        <v>226</v>
      </c>
      <c r="K2" s="16"/>
      <c r="L2" s="16"/>
      <c r="M2" s="16" t="s">
        <v>227</v>
      </c>
      <c r="N2" s="25" t="s">
        <v>228</v>
      </c>
      <c r="O2" s="16"/>
    </row>
    <row r="3" s="12" customFormat="1" ht="21" customHeight="1" spans="1:15">
      <c r="A3" s="16"/>
      <c r="B3" s="18"/>
      <c r="C3" s="16"/>
      <c r="D3" s="16"/>
      <c r="E3" s="18"/>
      <c r="F3" s="18"/>
      <c r="G3" s="18"/>
      <c r="H3" s="18"/>
      <c r="I3" s="26"/>
      <c r="J3" s="16" t="s">
        <v>138</v>
      </c>
      <c r="K3" s="16" t="s">
        <v>32</v>
      </c>
      <c r="L3" s="16" t="s">
        <v>27</v>
      </c>
      <c r="M3" s="16"/>
      <c r="N3" s="25" t="s">
        <v>214</v>
      </c>
      <c r="O3" s="16" t="s">
        <v>229</v>
      </c>
    </row>
    <row r="4" s="13" customFormat="1" ht="30" customHeight="1" spans="1:15">
      <c r="A4" s="19">
        <v>1</v>
      </c>
      <c r="B4" s="19">
        <f>量化赋分表!H14</f>
        <v>0</v>
      </c>
      <c r="C4" s="19">
        <f>量化赋分表!H15</f>
        <v>0</v>
      </c>
      <c r="D4" s="19">
        <f>量化赋分表!F25</f>
        <v>0</v>
      </c>
      <c r="E4" s="20">
        <f>量化赋分表!J25</f>
        <v>0</v>
      </c>
      <c r="F4" s="21" t="str">
        <f ca="1">量化赋分表!N25</f>
        <v/>
      </c>
      <c r="G4" s="19">
        <f>量化赋分表!D26</f>
        <v>0</v>
      </c>
      <c r="H4" s="19">
        <f>量化赋分表!D29</f>
        <v>0</v>
      </c>
      <c r="I4" s="19">
        <f>量化赋分表!N29</f>
        <v>0</v>
      </c>
      <c r="J4" s="19">
        <f>量化赋分表!D28</f>
        <v>0</v>
      </c>
      <c r="K4" s="20">
        <f>量化赋分表!I28</f>
        <v>0</v>
      </c>
      <c r="L4" s="21" t="str">
        <f ca="1">量化赋分表!N28</f>
        <v/>
      </c>
      <c r="M4" s="19" t="str">
        <f>量化赋分表!H19</f>
        <v>副研究员</v>
      </c>
      <c r="N4" s="19" t="str">
        <f ca="1">量化赋分表!F116</f>
        <v>否</v>
      </c>
      <c r="O4" s="27">
        <f ca="1">量化赋分表!K116</f>
        <v>0</v>
      </c>
    </row>
    <row r="5" s="11" customFormat="1" ht="11.25" spans="1:15">
      <c r="A5" s="22"/>
      <c r="B5" s="22"/>
      <c r="C5" s="22"/>
      <c r="D5" s="22"/>
      <c r="E5" s="22"/>
      <c r="F5" s="22"/>
      <c r="G5" s="22"/>
      <c r="H5" s="22"/>
      <c r="I5" s="22"/>
      <c r="J5" s="22"/>
      <c r="K5" s="22"/>
      <c r="L5" s="22"/>
      <c r="M5" s="22"/>
      <c r="N5" s="22"/>
      <c r="O5" s="22"/>
    </row>
    <row r="6" s="11" customFormat="1" ht="11.25"/>
    <row r="7" s="11" customFormat="1" ht="11.25"/>
    <row r="8" s="11" customFormat="1" ht="11.25"/>
    <row r="9" s="11" customFormat="1" ht="11.25"/>
    <row r="10" s="11" customFormat="1" ht="11.25"/>
    <row r="11" s="11" customFormat="1" ht="11.25"/>
    <row r="12" s="11" customFormat="1" ht="11.25"/>
    <row r="13" s="11" customFormat="1" ht="11.25"/>
    <row r="14" s="11" customFormat="1" ht="11.25"/>
    <row r="15" s="11" customFormat="1" ht="11.25"/>
    <row r="16" s="11" customFormat="1" ht="11.25"/>
    <row r="17" s="11" customFormat="1" ht="11.25"/>
    <row r="18" s="11" customFormat="1" ht="11.25"/>
    <row r="19" s="11" customFormat="1" ht="11.25"/>
    <row r="20" s="11" customFormat="1" ht="11.25"/>
    <row r="21" s="11" customFormat="1" ht="11.25"/>
    <row r="22" s="11" customFormat="1" ht="11.25"/>
    <row r="23" s="11" customFormat="1" ht="11.25"/>
    <row r="24" s="11" customFormat="1" ht="11.25"/>
    <row r="25" s="11" customFormat="1" ht="11.25"/>
    <row r="26" s="11" customFormat="1" ht="11.25"/>
    <row r="27" s="11" customFormat="1" ht="11.25"/>
    <row r="28" s="11" customFormat="1" ht="11.25"/>
    <row r="29" s="11" customFormat="1" ht="11.25"/>
    <row r="30" s="11" customFormat="1" ht="11.25"/>
    <row r="31" s="11" customFormat="1" ht="11.25"/>
    <row r="32" s="11" customFormat="1" ht="11.25"/>
    <row r="33" s="11" customFormat="1" ht="11.25"/>
    <row r="34" s="11" customFormat="1" ht="11.25"/>
    <row r="35" s="11" customFormat="1" ht="11.25"/>
    <row r="36" s="11" customFormat="1" ht="11.25"/>
    <row r="37" s="11" customFormat="1" ht="11.25"/>
    <row r="38" s="11" customFormat="1" ht="11.25"/>
    <row r="39" s="11" customFormat="1" ht="11.25"/>
    <row r="40" s="11" customFormat="1" ht="11.25"/>
    <row r="41" s="11" customFormat="1" ht="11.25"/>
    <row r="42" s="11" customFormat="1" ht="11.25"/>
    <row r="43" s="11" customFormat="1" ht="11.25"/>
    <row r="44" s="11" customFormat="1" ht="11.25"/>
    <row r="45" s="11" customFormat="1" ht="11.25"/>
    <row r="46" s="11" customFormat="1" ht="11.25"/>
    <row r="47" s="11" customFormat="1" ht="11.25"/>
    <row r="48" s="11" customFormat="1" ht="11.25"/>
    <row r="49" s="11" customFormat="1" ht="11.25"/>
    <row r="50" s="11" customFormat="1" ht="11.25"/>
    <row r="51" s="11" customFormat="1" ht="11.25"/>
    <row r="52" s="11" customFormat="1" ht="11.25"/>
    <row r="53" s="11" customFormat="1" ht="11.25"/>
    <row r="54" s="11" customFormat="1" ht="11.25"/>
    <row r="55" s="11" customFormat="1" ht="11.25"/>
    <row r="56" s="11" customFormat="1" ht="11.25"/>
    <row r="57" s="11" customFormat="1" ht="11.25"/>
    <row r="58" s="11" customFormat="1" ht="11.25"/>
    <row r="59" s="11" customFormat="1" ht="11.25"/>
    <row r="60" s="11" customFormat="1" ht="11.25"/>
    <row r="61" s="11" customFormat="1" ht="11.25"/>
    <row r="62" s="11" customFormat="1" ht="11.25"/>
    <row r="63" s="11" customFormat="1" ht="11.25"/>
    <row r="64" s="11" customFormat="1" ht="11.25"/>
    <row r="65" s="11" customFormat="1" ht="11.25"/>
    <row r="66" s="11" customFormat="1" ht="11.25"/>
    <row r="67" s="11" customFormat="1" ht="11.25"/>
    <row r="68" s="11" customFormat="1" ht="11.25"/>
    <row r="69" s="11" customFormat="1" ht="11.25"/>
    <row r="70" s="11" customFormat="1" ht="11.25"/>
    <row r="71" s="11" customFormat="1" ht="11.25"/>
    <row r="72" s="11" customFormat="1" ht="11.25"/>
    <row r="73" s="11" customFormat="1" ht="11.25"/>
    <row r="74" s="11" customFormat="1" ht="11.25"/>
    <row r="75" s="11" customFormat="1" ht="11.25"/>
    <row r="76" s="11" customFormat="1" ht="11.25"/>
    <row r="77" s="11" customFormat="1" ht="11.25"/>
    <row r="78" s="11" customFormat="1" ht="11.25"/>
    <row r="79" s="11" customFormat="1" ht="11.25"/>
    <row r="80" s="11" customFormat="1" ht="11.25"/>
    <row r="81" s="11" customFormat="1" ht="11.25"/>
    <row r="82" s="11" customFormat="1" ht="11.25"/>
    <row r="83" s="11" customFormat="1" ht="11.25"/>
    <row r="84" s="11" customFormat="1" ht="11.25"/>
    <row r="85" s="11" customFormat="1" ht="11.25"/>
    <row r="86" s="11" customFormat="1" ht="11.25"/>
    <row r="87" s="11" customFormat="1" ht="11.25"/>
    <row r="88" s="11" customFormat="1" ht="11.25"/>
    <row r="89" s="11" customFormat="1" ht="11.25"/>
    <row r="90" s="11" customFormat="1" ht="11.25"/>
    <row r="91" s="11" customFormat="1" ht="11.25"/>
    <row r="92" s="11" customFormat="1" ht="11.25"/>
    <row r="93" s="11" customFormat="1" ht="11.25"/>
    <row r="94" s="11" customFormat="1" ht="11.25"/>
    <row r="95" s="11" customFormat="1" ht="11.25"/>
    <row r="96" s="11" customFormat="1" ht="11.25"/>
    <row r="97" s="11" customFormat="1" ht="11.25"/>
    <row r="98" s="11" customFormat="1" ht="11.25"/>
    <row r="99" s="11" customFormat="1" ht="11.25"/>
    <row r="100" s="11" customFormat="1" ht="11.25"/>
    <row r="101" s="11" customFormat="1" ht="11.25"/>
    <row r="102" s="11" customFormat="1" ht="11.25"/>
    <row r="103" s="11" customFormat="1" ht="11.25"/>
    <row r="104" s="11" customFormat="1" ht="11.25"/>
    <row r="105" s="11" customFormat="1" ht="11.25"/>
    <row r="106" s="11" customFormat="1" ht="11.25"/>
    <row r="107" s="11" customFormat="1" ht="11.25"/>
    <row r="108" s="11" customFormat="1" ht="11.25"/>
    <row r="109" s="11" customFormat="1" ht="11.25"/>
    <row r="110" s="11" customFormat="1" ht="11.25"/>
    <row r="111" s="11" customFormat="1" ht="11.25"/>
    <row r="112" s="11" customFormat="1" ht="11.25"/>
    <row r="113" s="11" customFormat="1" ht="11.25"/>
    <row r="114" s="11" customFormat="1" ht="11.25"/>
    <row r="115" s="11" customFormat="1" ht="11.25"/>
    <row r="116" s="11" customFormat="1" ht="11.25"/>
    <row r="117" s="11" customFormat="1" ht="11.25"/>
    <row r="118" s="11" customFormat="1" ht="11.25"/>
    <row r="119" s="11" customFormat="1" ht="11.25"/>
    <row r="120" s="11" customFormat="1" ht="11.25"/>
    <row r="121" s="11" customFormat="1" ht="11.25"/>
    <row r="122" s="11" customFormat="1" ht="11.25"/>
    <row r="123" s="11" customFormat="1" ht="11.25"/>
    <row r="124" s="11" customFormat="1" ht="11.25"/>
    <row r="125" s="11" customFormat="1" ht="11.25"/>
    <row r="126" s="11" customFormat="1" ht="11.25"/>
    <row r="127" s="11" customFormat="1" ht="11.25"/>
    <row r="128" s="11" customFormat="1" ht="11.25"/>
    <row r="129" s="11" customFormat="1" ht="11.25"/>
    <row r="130" s="11" customFormat="1" ht="11.25"/>
    <row r="131" s="11" customFormat="1" ht="11.25"/>
    <row r="132" s="11" customFormat="1" ht="11.25"/>
    <row r="133" s="11" customFormat="1" ht="11.25"/>
    <row r="134" s="11" customFormat="1" ht="11.25"/>
    <row r="135" s="11" customFormat="1" ht="11.25"/>
    <row r="136" s="11" customFormat="1" ht="11.25"/>
    <row r="137" s="11" customFormat="1" ht="11.25"/>
    <row r="138" s="11" customFormat="1" ht="11.25"/>
    <row r="139" s="11" customFormat="1" ht="11.25"/>
    <row r="140" s="11" customFormat="1" ht="11.25"/>
    <row r="141" s="11" customFormat="1" ht="11.25"/>
    <row r="142" s="11" customFormat="1" ht="11.25"/>
    <row r="143" s="11" customFormat="1" ht="11.25"/>
    <row r="144" s="11" customFormat="1" ht="11.25"/>
    <row r="145" s="11" customFormat="1" ht="11.25"/>
    <row r="146" s="11" customFormat="1" ht="11.25"/>
    <row r="147" s="11" customFormat="1" ht="11.25"/>
    <row r="148" s="11" customFormat="1" ht="11.25"/>
    <row r="149" s="11" customFormat="1" ht="11.25"/>
    <row r="150" s="11" customFormat="1" ht="11.25"/>
    <row r="151" s="11" customFormat="1" ht="11.25"/>
    <row r="152" s="11" customFormat="1" ht="11.25"/>
    <row r="153" s="11" customFormat="1" ht="11.25"/>
    <row r="154" s="11" customFormat="1" ht="11.25"/>
    <row r="155" s="11" customFormat="1" ht="11.25"/>
    <row r="156" s="11" customFormat="1" ht="11.25"/>
    <row r="157" s="11" customFormat="1" ht="11.25"/>
    <row r="158" s="11" customFormat="1" ht="11.25"/>
    <row r="159" s="11" customFormat="1" ht="11.25"/>
    <row r="160" s="11" customFormat="1" ht="11.25"/>
    <row r="161" s="11" customFormat="1" ht="11.25"/>
    <row r="162" s="11" customFormat="1" ht="11.25"/>
    <row r="163" s="11" customFormat="1" ht="11.25"/>
    <row r="164" s="11" customFormat="1" ht="11.25"/>
    <row r="165" s="11" customFormat="1" ht="11.25"/>
    <row r="166" s="11" customFormat="1" ht="11.25"/>
    <row r="167" s="11" customFormat="1" ht="11.25"/>
    <row r="168" s="11" customFormat="1" ht="11.25"/>
    <row r="169" s="11" customFormat="1" ht="11.25"/>
    <row r="170" s="11" customFormat="1" ht="11.25"/>
    <row r="171" s="11" customFormat="1" ht="11.25"/>
    <row r="172" s="11" customFormat="1" ht="11.25"/>
    <row r="173" s="11" customFormat="1" ht="11.25"/>
    <row r="174" s="11" customFormat="1" ht="11.25"/>
    <row r="175" s="11" customFormat="1" ht="11.25"/>
    <row r="176" s="11" customFormat="1" ht="11.25"/>
    <row r="177" s="11" customFormat="1" ht="11.25"/>
    <row r="178" s="11" customFormat="1" ht="11.25"/>
    <row r="179" s="11" customFormat="1" ht="11.25"/>
    <row r="180" s="11" customFormat="1" ht="11.25"/>
    <row r="181" s="11" customFormat="1" ht="11.25"/>
    <row r="182" s="11" customFormat="1" ht="11.25"/>
    <row r="183" s="11" customFormat="1" ht="11.25"/>
    <row r="184" s="11" customFormat="1" ht="11.25"/>
    <row r="185" s="11" customFormat="1" ht="11.25"/>
    <row r="186" s="11" customFormat="1" ht="11.25"/>
    <row r="187" s="11" customFormat="1" ht="11.25"/>
    <row r="188" s="11" customFormat="1" ht="11.25"/>
    <row r="189" s="11" customFormat="1" ht="11.25"/>
    <row r="190" s="11" customFormat="1" ht="11.25"/>
    <row r="191" s="11" customFormat="1" ht="11.25"/>
    <row r="192" s="11" customFormat="1" ht="11.25"/>
    <row r="193" s="11" customFormat="1" ht="11.25"/>
    <row r="194" s="11" customFormat="1" ht="11.25"/>
    <row r="195" s="11" customFormat="1" ht="11.25"/>
    <row r="196" s="11" customFormat="1" ht="11.25"/>
    <row r="197" s="11" customFormat="1" ht="11.25"/>
    <row r="198" s="11" customFormat="1" ht="11.25"/>
    <row r="199" s="11" customFormat="1" ht="11.25"/>
    <row r="200" s="11" customFormat="1" ht="11.25"/>
    <row r="201" s="11" customFormat="1" ht="11.25"/>
    <row r="202" s="11" customFormat="1" ht="11.25"/>
    <row r="203" s="11" customFormat="1" ht="11.25"/>
    <row r="204" s="11" customFormat="1" ht="11.25"/>
    <row r="205" s="11" customFormat="1" ht="11.25"/>
    <row r="206" s="11" customFormat="1" ht="11.25"/>
    <row r="207" s="11" customFormat="1" ht="11.25"/>
    <row r="208" s="11" customFormat="1" ht="11.25"/>
    <row r="209" s="11" customFormat="1" ht="11.25"/>
    <row r="210" s="11" customFormat="1" ht="11.25"/>
    <row r="211" s="11" customFormat="1" ht="11.25"/>
    <row r="212" s="11" customFormat="1" ht="11.25"/>
    <row r="213" s="11" customFormat="1" ht="11.25"/>
    <row r="214" s="11" customFormat="1" ht="11.25"/>
    <row r="215" s="11" customFormat="1" ht="11.25"/>
    <row r="216" s="11" customFormat="1" ht="11.25"/>
    <row r="217" s="11" customFormat="1" ht="11.25"/>
    <row r="218" s="11" customFormat="1" ht="11.25"/>
    <row r="219" s="11" customFormat="1" ht="11.25"/>
    <row r="220" s="11" customFormat="1" ht="11.25"/>
    <row r="221" s="11" customFormat="1" ht="11.25"/>
    <row r="222" s="11" customFormat="1" ht="11.25"/>
    <row r="223" s="11" customFormat="1" ht="11.25"/>
    <row r="224" s="11" customFormat="1" ht="11.25"/>
    <row r="225" s="11" customFormat="1" ht="11.25"/>
    <row r="226" s="11" customFormat="1" ht="11.25"/>
    <row r="227" s="11" customFormat="1" ht="11.25"/>
    <row r="228" s="11" customFormat="1" ht="11.25"/>
    <row r="229" s="11" customFormat="1" ht="11.25"/>
    <row r="230" s="11" customFormat="1" ht="11.25"/>
    <row r="231" s="11" customFormat="1" ht="11.25"/>
    <row r="232" s="11" customFormat="1" ht="11.25"/>
    <row r="233" s="11" customFormat="1" ht="11.25"/>
    <row r="234" s="11" customFormat="1" ht="11.25"/>
    <row r="235" s="11" customFormat="1" ht="11.25"/>
    <row r="236" s="11" customFormat="1" ht="11.25"/>
    <row r="237" s="11" customFormat="1" ht="11.25"/>
    <row r="238" s="11" customFormat="1" ht="11.25"/>
    <row r="239" s="11" customFormat="1" ht="11.25"/>
    <row r="240" s="11" customFormat="1" ht="11.25"/>
    <row r="241" s="11" customFormat="1" ht="11.25"/>
    <row r="242" s="11" customFormat="1" ht="11.25"/>
    <row r="243" s="11" customFormat="1" ht="11.25"/>
    <row r="244" s="11" customFormat="1" ht="11.25"/>
    <row r="245" s="11" customFormat="1" ht="11.25"/>
    <row r="246" s="11" customFormat="1" ht="11.25"/>
    <row r="247" s="11" customFormat="1" ht="11.25"/>
    <row r="248" s="11" customFormat="1" ht="11.25"/>
    <row r="249" s="11" customFormat="1" ht="11.25"/>
    <row r="250" s="11" customFormat="1" ht="11.25"/>
    <row r="251" s="11" customFormat="1" ht="11.25"/>
    <row r="252" s="11" customFormat="1" ht="11.25"/>
    <row r="253" s="11" customFormat="1" ht="11.25"/>
    <row r="254" s="11" customFormat="1" ht="11.25"/>
    <row r="255" s="11" customFormat="1" ht="11.25"/>
    <row r="256" s="11" customFormat="1" ht="11.25"/>
    <row r="257" s="11" customFormat="1" ht="11.25"/>
    <row r="258" s="11" customFormat="1" ht="11.25"/>
    <row r="259" s="11" customFormat="1" ht="11.25"/>
    <row r="260" s="11" customFormat="1" ht="11.25"/>
    <row r="261" s="11" customFormat="1" ht="11.25"/>
    <row r="262" s="11" customFormat="1" ht="11.25"/>
    <row r="263" s="11" customFormat="1" ht="11.25"/>
    <row r="264" s="11" customFormat="1" ht="11.25"/>
    <row r="265" s="11" customFormat="1" ht="11.25"/>
    <row r="266" s="11" customFormat="1" ht="11.25"/>
    <row r="267" s="11" customFormat="1" ht="11.25"/>
    <row r="268" s="11" customFormat="1" ht="11.25"/>
    <row r="269" s="11" customFormat="1" ht="11.25"/>
    <row r="270" s="11" customFormat="1" ht="11.25"/>
    <row r="271" s="11" customFormat="1" ht="11.25"/>
    <row r="272" s="11" customFormat="1" ht="11.25"/>
    <row r="273" s="11" customFormat="1" ht="11.25"/>
    <row r="274" s="11" customFormat="1" ht="11.25"/>
    <row r="275" s="11" customFormat="1" ht="11.25"/>
    <row r="276" s="11" customFormat="1" ht="11.25"/>
    <row r="277" s="11" customFormat="1" ht="11.25"/>
    <row r="278" s="11" customFormat="1" ht="11.25"/>
    <row r="279" s="11" customFormat="1" ht="11.25"/>
    <row r="280" s="11" customFormat="1" ht="11.25"/>
    <row r="281" s="11" customFormat="1" ht="11.25"/>
    <row r="282" s="11" customFormat="1" ht="11.25"/>
    <row r="283" s="11" customFormat="1" ht="11.25"/>
    <row r="284" s="11" customFormat="1" ht="11.25"/>
    <row r="285" s="11" customFormat="1" ht="11.25"/>
    <row r="286" s="11" customFormat="1" ht="11.25"/>
    <row r="287" s="11" customFormat="1" ht="11.25"/>
  </sheetData>
  <sheetProtection password="D01C" sheet="1" objects="1"/>
  <mergeCells count="13">
    <mergeCell ref="A1:O1"/>
    <mergeCell ref="J2:L2"/>
    <mergeCell ref="N2:O2"/>
    <mergeCell ref="A2:A3"/>
    <mergeCell ref="B2:B3"/>
    <mergeCell ref="C2:C3"/>
    <mergeCell ref="D2:D3"/>
    <mergeCell ref="E2:E3"/>
    <mergeCell ref="F2:F3"/>
    <mergeCell ref="G2:G3"/>
    <mergeCell ref="H2:H3"/>
    <mergeCell ref="I2:I3"/>
    <mergeCell ref="M2:M3"/>
  </mergeCells>
  <pageMargins left="0.75" right="0.75" top="1" bottom="1"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
  <sheetViews>
    <sheetView workbookViewId="0">
      <selection activeCell="H1" sqref="H1:H3"/>
    </sheetView>
  </sheetViews>
  <sheetFormatPr defaultColWidth="9" defaultRowHeight="13" customHeight="1" outlineLevelRow="7"/>
  <cols>
    <col min="1" max="1" width="18.625" customWidth="1"/>
    <col min="2" max="2" width="16" customWidth="1"/>
    <col min="3" max="3" width="21.5" customWidth="1"/>
    <col min="4" max="4" width="13.75" customWidth="1"/>
    <col min="5" max="5" width="19" customWidth="1"/>
    <col min="6" max="6" width="20.375" customWidth="1"/>
    <col min="7" max="7" width="33.75" customWidth="1"/>
    <col min="8" max="8" width="20" customWidth="1"/>
    <col min="9" max="9" width="21.5" customWidth="1"/>
    <col min="10" max="11" width="11.5" customWidth="1"/>
    <col min="12" max="12" width="9.375" customWidth="1"/>
    <col min="13" max="13" width="9.125" customWidth="1"/>
    <col min="14" max="14" width="13.5" customWidth="1"/>
    <col min="15" max="16" width="16.875" customWidth="1"/>
    <col min="17" max="18" width="9.375" customWidth="1"/>
    <col min="19" max="19" width="11.5" customWidth="1"/>
    <col min="20" max="22" width="9.375" customWidth="1"/>
    <col min="23" max="23" width="11.25" customWidth="1"/>
    <col min="24" max="24" width="12.75" customWidth="1"/>
    <col min="25" max="25" width="9.125" customWidth="1"/>
    <col min="26" max="26" width="18.25" customWidth="1"/>
  </cols>
  <sheetData>
    <row r="1" customHeight="1" spans="1:9">
      <c r="A1" s="3" t="s">
        <v>230</v>
      </c>
      <c r="B1" s="4" t="s">
        <v>231</v>
      </c>
      <c r="C1" s="3" t="s">
        <v>232</v>
      </c>
      <c r="D1" s="4" t="s">
        <v>233</v>
      </c>
      <c r="E1" s="3" t="s">
        <v>234</v>
      </c>
      <c r="F1" s="3" t="s">
        <v>235</v>
      </c>
      <c r="G1" s="2" t="s">
        <v>236</v>
      </c>
      <c r="H1" s="3" t="s">
        <v>237</v>
      </c>
      <c r="I1" s="2" t="s">
        <v>238</v>
      </c>
    </row>
    <row r="2" customHeight="1" spans="1:9">
      <c r="A2" s="3" t="s">
        <v>239</v>
      </c>
      <c r="B2" s="4" t="s">
        <v>240</v>
      </c>
      <c r="C2" s="3" t="s">
        <v>237</v>
      </c>
      <c r="D2" s="4" t="s">
        <v>241</v>
      </c>
      <c r="E2" s="3" t="s">
        <v>242</v>
      </c>
      <c r="F2" s="3" t="s">
        <v>243</v>
      </c>
      <c r="G2" s="6" t="s">
        <v>244</v>
      </c>
      <c r="H2" s="3" t="s">
        <v>245</v>
      </c>
      <c r="I2" s="8" t="s">
        <v>246</v>
      </c>
    </row>
    <row r="3" customHeight="1" spans="1:8">
      <c r="A3" s="3" t="s">
        <v>247</v>
      </c>
      <c r="C3" s="3" t="s">
        <v>248</v>
      </c>
      <c r="D3" s="4" t="s">
        <v>249</v>
      </c>
      <c r="E3" s="3" t="s">
        <v>250</v>
      </c>
      <c r="F3" s="3" t="s">
        <v>251</v>
      </c>
      <c r="G3" s="6" t="s">
        <v>252</v>
      </c>
      <c r="H3" s="3" t="s">
        <v>253</v>
      </c>
    </row>
    <row r="4" customHeight="1" spans="3:8">
      <c r="C4" s="3" t="s">
        <v>254</v>
      </c>
      <c r="D4" s="4" t="s">
        <v>255</v>
      </c>
      <c r="E4" s="3" t="s">
        <v>256</v>
      </c>
      <c r="F4" s="3" t="s">
        <v>257</v>
      </c>
      <c r="G4" s="6" t="s">
        <v>90</v>
      </c>
      <c r="H4" s="9"/>
    </row>
    <row r="5" customHeight="1" spans="3:8">
      <c r="C5" s="3" t="s">
        <v>238</v>
      </c>
      <c r="D5" s="4" t="s">
        <v>258</v>
      </c>
      <c r="E5" s="3" t="s">
        <v>259</v>
      </c>
      <c r="F5" s="3" t="s">
        <v>260</v>
      </c>
      <c r="G5" s="6" t="s">
        <v>92</v>
      </c>
      <c r="H5" s="9"/>
    </row>
    <row r="6" customHeight="1" spans="5:8">
      <c r="E6" s="3" t="s">
        <v>261</v>
      </c>
      <c r="G6" s="6" t="s">
        <v>91</v>
      </c>
      <c r="H6" s="10"/>
    </row>
    <row r="7" customHeight="1" spans="3:8">
      <c r="C7" s="9"/>
      <c r="E7" s="3" t="s">
        <v>262</v>
      </c>
      <c r="G7" s="5"/>
      <c r="H7" s="9"/>
    </row>
    <row r="8" customHeight="1" spans="3:5">
      <c r="C8" s="9"/>
      <c r="E8" s="3" t="s">
        <v>263</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
  <sheetViews>
    <sheetView topLeftCell="G1" workbookViewId="0">
      <selection activeCell="Q1" sqref="Q1:Q2"/>
    </sheetView>
  </sheetViews>
  <sheetFormatPr defaultColWidth="9" defaultRowHeight="14.25"/>
  <cols>
    <col min="1" max="1" width="22.25" customWidth="1"/>
    <col min="2" max="2" width="28.625" customWidth="1"/>
    <col min="3" max="3" width="28.25" customWidth="1"/>
    <col min="4" max="4" width="14.75" customWidth="1"/>
    <col min="5" max="6" width="21.75" customWidth="1"/>
    <col min="7" max="7" width="28.875" customWidth="1"/>
    <col min="8" max="8" width="25.625" customWidth="1"/>
    <col min="9" max="9" width="25" customWidth="1"/>
    <col min="10" max="10" width="22.25" customWidth="1"/>
    <col min="11" max="11" width="18.875" customWidth="1"/>
    <col min="12" max="12" width="22.625" customWidth="1"/>
    <col min="13" max="15" width="14.75" customWidth="1"/>
    <col min="16" max="16" width="16.625" customWidth="1"/>
    <col min="17" max="17" width="19.75" customWidth="1"/>
  </cols>
  <sheetData>
    <row r="1" ht="25" customHeight="1" spans="1:17">
      <c r="A1" s="1" t="s">
        <v>264</v>
      </c>
      <c r="B1" s="2" t="s">
        <v>236</v>
      </c>
      <c r="C1" s="3" t="s">
        <v>265</v>
      </c>
      <c r="D1" s="4" t="s">
        <v>266</v>
      </c>
      <c r="E1" s="3" t="s">
        <v>153</v>
      </c>
      <c r="F1" s="3" t="s">
        <v>267</v>
      </c>
      <c r="G1" s="3" t="s">
        <v>268</v>
      </c>
      <c r="H1" s="3" t="s">
        <v>269</v>
      </c>
      <c r="I1" s="3" t="s">
        <v>270</v>
      </c>
      <c r="J1" s="3" t="s">
        <v>271</v>
      </c>
      <c r="K1" s="3" t="s">
        <v>237</v>
      </c>
      <c r="L1" s="3" t="s">
        <v>248</v>
      </c>
      <c r="M1" s="3" t="s">
        <v>272</v>
      </c>
      <c r="N1" s="3" t="s">
        <v>240</v>
      </c>
      <c r="O1" s="2" t="s">
        <v>273</v>
      </c>
      <c r="P1" s="8" t="s">
        <v>274</v>
      </c>
      <c r="Q1" s="2" t="s">
        <v>238</v>
      </c>
    </row>
    <row r="2" spans="1:17">
      <c r="A2" s="5" t="s">
        <v>275</v>
      </c>
      <c r="B2" s="6" t="s">
        <v>244</v>
      </c>
      <c r="C2" s="3" t="s">
        <v>144</v>
      </c>
      <c r="D2" s="4" t="s">
        <v>276</v>
      </c>
      <c r="E2" s="3" t="s">
        <v>277</v>
      </c>
      <c r="F2" s="4" t="s">
        <v>241</v>
      </c>
      <c r="G2" s="4" t="s">
        <v>278</v>
      </c>
      <c r="H2" s="3" t="s">
        <v>279</v>
      </c>
      <c r="I2" s="3" t="s">
        <v>280</v>
      </c>
      <c r="J2" s="4" t="s">
        <v>281</v>
      </c>
      <c r="K2" s="3" t="s">
        <v>282</v>
      </c>
      <c r="L2" s="3" t="s">
        <v>283</v>
      </c>
      <c r="M2" s="3" t="s">
        <v>284</v>
      </c>
      <c r="N2" s="4" t="s">
        <v>240</v>
      </c>
      <c r="O2" s="2" t="s">
        <v>285</v>
      </c>
      <c r="P2" s="2" t="s">
        <v>286</v>
      </c>
      <c r="Q2" s="8" t="s">
        <v>246</v>
      </c>
    </row>
    <row r="3" spans="1:16">
      <c r="A3" s="5" t="s">
        <v>287</v>
      </c>
      <c r="B3" s="6" t="s">
        <v>96</v>
      </c>
      <c r="C3" s="3" t="s">
        <v>145</v>
      </c>
      <c r="D3" s="4" t="s">
        <v>288</v>
      </c>
      <c r="E3" s="3" t="s">
        <v>289</v>
      </c>
      <c r="F3" s="4" t="s">
        <v>249</v>
      </c>
      <c r="G3" s="4" t="s">
        <v>241</v>
      </c>
      <c r="H3" s="3" t="s">
        <v>290</v>
      </c>
      <c r="I3" s="3" t="s">
        <v>291</v>
      </c>
      <c r="J3" s="4" t="s">
        <v>292</v>
      </c>
      <c r="K3" s="3" t="s">
        <v>293</v>
      </c>
      <c r="L3" s="3" t="s">
        <v>294</v>
      </c>
      <c r="O3" s="2" t="s">
        <v>247</v>
      </c>
      <c r="P3" s="2" t="s">
        <v>295</v>
      </c>
    </row>
    <row r="4" spans="1:16">
      <c r="A4" s="5" t="s">
        <v>296</v>
      </c>
      <c r="B4" s="6" t="s">
        <v>252</v>
      </c>
      <c r="C4" s="3" t="s">
        <v>146</v>
      </c>
      <c r="D4" s="4" t="s">
        <v>297</v>
      </c>
      <c r="E4" s="3" t="s">
        <v>298</v>
      </c>
      <c r="F4" s="4" t="s">
        <v>255</v>
      </c>
      <c r="G4" s="4" t="s">
        <v>249</v>
      </c>
      <c r="H4" s="3" t="s">
        <v>299</v>
      </c>
      <c r="I4" s="3" t="s">
        <v>300</v>
      </c>
      <c r="J4" s="4"/>
      <c r="K4" s="3" t="s">
        <v>301</v>
      </c>
      <c r="L4" s="3"/>
      <c r="O4" s="2" t="s">
        <v>302</v>
      </c>
      <c r="P4" s="2"/>
    </row>
    <row r="5" spans="1:11">
      <c r="A5" s="5" t="s">
        <v>66</v>
      </c>
      <c r="B5" s="6" t="s">
        <v>303</v>
      </c>
      <c r="C5" s="3" t="s">
        <v>147</v>
      </c>
      <c r="D5" s="4" t="s">
        <v>304</v>
      </c>
      <c r="E5" s="3" t="s">
        <v>305</v>
      </c>
      <c r="F5" s="4" t="s">
        <v>306</v>
      </c>
      <c r="G5" s="4" t="s">
        <v>255</v>
      </c>
      <c r="H5" s="3" t="s">
        <v>307</v>
      </c>
      <c r="I5" s="3" t="s">
        <v>308</v>
      </c>
      <c r="K5" s="3" t="s">
        <v>253</v>
      </c>
    </row>
    <row r="6" spans="1:11">
      <c r="A6" s="5" t="s">
        <v>67</v>
      </c>
      <c r="B6" s="6" t="s">
        <v>90</v>
      </c>
      <c r="C6" s="3" t="s">
        <v>148</v>
      </c>
      <c r="E6" s="3" t="s">
        <v>309</v>
      </c>
      <c r="F6" s="4" t="s">
        <v>258</v>
      </c>
      <c r="G6" s="4" t="s">
        <v>306</v>
      </c>
      <c r="H6" s="3" t="s">
        <v>310</v>
      </c>
      <c r="K6" s="3" t="s">
        <v>311</v>
      </c>
    </row>
    <row r="7" spans="1:11">
      <c r="A7" s="5" t="s">
        <v>68</v>
      </c>
      <c r="B7" s="6" t="s">
        <v>312</v>
      </c>
      <c r="C7" s="3"/>
      <c r="E7" s="3" t="s">
        <v>313</v>
      </c>
      <c r="G7" s="4" t="s">
        <v>258</v>
      </c>
      <c r="H7" s="3" t="s">
        <v>314</v>
      </c>
      <c r="K7" s="3" t="s">
        <v>315</v>
      </c>
    </row>
    <row r="8" spans="1:11">
      <c r="A8" s="5" t="s">
        <v>69</v>
      </c>
      <c r="B8" s="6" t="s">
        <v>92</v>
      </c>
      <c r="E8" s="3" t="s">
        <v>316</v>
      </c>
      <c r="H8" s="3" t="s">
        <v>317</v>
      </c>
      <c r="K8" s="3" t="s">
        <v>245</v>
      </c>
    </row>
    <row r="9" spans="1:11">
      <c r="A9" s="5" t="s">
        <v>70</v>
      </c>
      <c r="B9" s="6" t="s">
        <v>318</v>
      </c>
      <c r="E9" s="3" t="s">
        <v>319</v>
      </c>
      <c r="K9" s="3"/>
    </row>
    <row r="10" spans="2:5">
      <c r="B10" s="6" t="s">
        <v>91</v>
      </c>
      <c r="E10" s="3" t="s">
        <v>320</v>
      </c>
    </row>
    <row r="11" spans="2:5">
      <c r="B11" s="6" t="s">
        <v>93</v>
      </c>
      <c r="E11" s="3" t="s">
        <v>321</v>
      </c>
    </row>
    <row r="13" spans="2:2">
      <c r="B13" s="7"/>
    </row>
    <row r="14" spans="2:2">
      <c r="B14" s="7"/>
    </row>
    <row r="15" spans="2:2">
      <c r="B15" s="7"/>
    </row>
    <row r="16" spans="2:2">
      <c r="B16" s="7"/>
    </row>
    <row r="17" spans="2:2">
      <c r="B17" s="7"/>
    </row>
    <row r="18" spans="2:2">
      <c r="B18" s="7"/>
    </row>
    <row r="19" spans="2:2">
      <c r="B19" s="7"/>
    </row>
    <row r="20" spans="2:2">
      <c r="B20" s="7"/>
    </row>
  </sheetData>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www.ftpdown.com</Company>
  <Application>Microsoft Excel</Application>
  <HeadingPairs>
    <vt:vector size="2" baseType="variant">
      <vt:variant>
        <vt:lpstr>工作表</vt:lpstr>
      </vt:variant>
      <vt:variant>
        <vt:i4>4</vt:i4>
      </vt:variant>
    </vt:vector>
  </HeadingPairs>
  <TitlesOfParts>
    <vt:vector size="4" baseType="lpstr">
      <vt:lpstr>量化赋分表</vt:lpstr>
      <vt:lpstr>汇总表</vt:lpstr>
      <vt:lpstr>数据引用表</vt:lpstr>
      <vt:lpstr>其他参数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FtpDown</dc:creator>
  <cp:lastModifiedBy>…点辐射…</cp:lastModifiedBy>
  <dcterms:created xsi:type="dcterms:W3CDTF">2011-03-12T05:04:00Z</dcterms:created>
  <cp:lastPrinted>2022-11-17T07:18:00Z</cp:lastPrinted>
  <dcterms:modified xsi:type="dcterms:W3CDTF">2023-12-04T07:23:32Z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08883202E3EE49B99B925B1F5C4CE508_13</vt:lpwstr>
  </property>
  <property fmtid="{D5CDD505-2E9C-101B-9397-08002B2CF9AE}" pid="3" name="KSOProductBuildVer">
    <vt:lpwstr>2052-12.1.0.15712</vt:lpwstr>
  </property>
</Properties>
</file>