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Password="D01C" lockStructure="1"/>
  <bookViews>
    <workbookView windowWidth="27945" windowHeight="12375"/>
  </bookViews>
  <sheets>
    <sheet name="量化赋分表" sheetId="4" r:id="rId1"/>
    <sheet name="汇总表" sheetId="5" r:id="rId2"/>
    <sheet name="数据引用表" sheetId="15" state="hidden" r:id="rId3"/>
    <sheet name="其他参数" sheetId="14" state="hidden" r:id="rId4"/>
  </sheets>
  <definedNames>
    <definedName name="_xlnm.Print_Area" localSheetId="0">量化赋分表!$B$6:$O$142</definedName>
    <definedName name="本人">数据引用表!#REF!</definedName>
    <definedName name="二等奖">数据引用表!#REF!</definedName>
    <definedName name="辅导员名师">数据引用表!#REF!</definedName>
    <definedName name="骨干教师">数据引用表!#REF!</definedName>
    <definedName name="技能大师">数据引用表!#REF!</definedName>
    <definedName name="教材建设奖">数据引用表!#REF!</definedName>
    <definedName name="教师教学创新团队">数据引用表!#REF!</definedName>
    <definedName name="教学名师">数据引用表!#REF!</definedName>
    <definedName name="精品教材">数据引用表!#REF!</definedName>
    <definedName name="精品课程">数据引用表!#REF!</definedName>
    <definedName name="精品课程建设">数据引用表!#REF!</definedName>
    <definedName name="竞赛、比赛、大赛">数据引用表!#REF!</definedName>
    <definedName name="竞赛比赛">数据引用表!#REF!</definedName>
    <definedName name="科研创新团队">数据引用表!#REF!</definedName>
    <definedName name="科研骨干">数据引用表!#REF!</definedName>
    <definedName name="课程建设">其他参数!$I$2:$I$5</definedName>
    <definedName name="品牌专业">数据引用表!#REF!</definedName>
    <definedName name="其他">数据引用表!#REF!</definedName>
    <definedName name="青年教师">数据引用表!#REF!</definedName>
    <definedName name="人才培养方案制定">数据引用表!#REF!</definedName>
    <definedName name="三等奖">数据引用表!#REF!</definedName>
    <definedName name="示范专业">数据引用表!#REF!</definedName>
    <definedName name="书证融通">数据引用表!#REF!</definedName>
    <definedName name="双高专业群">数据引用表!#REF!</definedName>
    <definedName name="团队建设">其他参数!$J$2:$J$3</definedName>
    <definedName name="学生技能大赛">数据引用表!#REF!</definedName>
    <definedName name="学术带头人">数据引用表!#REF!</definedName>
    <definedName name="一等奖">数据引用表!#REF!</definedName>
    <definedName name="优秀教师">数据引用表!#REF!</definedName>
    <definedName name="优秀教学团队">数据引用表!#REF!</definedName>
    <definedName name="优秀青年教师">数据引用表!#REF!</definedName>
    <definedName name="证书1十X">数据引用表!#REF!</definedName>
    <definedName name="周期建设项目">数据引用表!#REF!</definedName>
    <definedName name="专业带头人">数据引用表!#REF!</definedName>
    <definedName name="专业建设">其他参数!$H$2:$H$8</definedName>
    <definedName name="资源库建设">数据引用表!#REF!</definedName>
    <definedName name="学术论文或文章发表">其他参数!$A$2:$A$9</definedName>
    <definedName name="著作、教材及教学_实验_标准">其他参数!$B$2:$B$10</definedName>
    <definedName name="个人荣誉">数据引用表!$H$2:$H$3</definedName>
    <definedName name="团体荣誉">其他参数!$L$2:$L$3</definedName>
    <definedName name="产教融合项目">其他参数!$N$2</definedName>
    <definedName name="文化建设项目">其他参数!$M$2</definedName>
    <definedName name="其他建设项目">其他参数!$O$2:$O$4</definedName>
    <definedName name="工作项目荣誉">其他参数!$P$2:$P$3</definedName>
    <definedName name="服务专业领域">数据引用表!$D$2:$D$5</definedName>
    <definedName name="服务行业企业">数据引用表!$E$2:$E$8</definedName>
    <definedName name="项目设计能力">数据引用表!$A$2:$A$3</definedName>
    <definedName name="产教融合能力">数据引用表!$B$2</definedName>
    <definedName name="品牌_示范_专业">其他参数!$H$3:$H$8</definedName>
    <definedName name="素质教育类社团指导">数据引用表!$I$2</definedName>
  </definedNames>
  <calcPr calcId="144525"/>
</workbook>
</file>

<file path=xl/comments1.xml><?xml version="1.0" encoding="utf-8"?>
<comments xmlns="http://schemas.openxmlformats.org/spreadsheetml/2006/main">
  <authors>
    <author>作者</author>
    <author>admin</author>
    <author>FtpDown</author>
    <author>Lenovo User</author>
  </authors>
  <commentList>
    <comment ref="F25" authorId="0">
      <text>
        <r>
          <rPr>
            <b/>
            <sz val="9"/>
            <rFont val="宋体"/>
            <charset val="134"/>
          </rPr>
          <t>作者:</t>
        </r>
        <r>
          <rPr>
            <sz val="9"/>
            <rFont val="宋体"/>
            <charset val="134"/>
          </rPr>
          <t xml:space="preserve">
请在下拉列表中选择填写内容！</t>
        </r>
      </text>
    </comment>
    <comment ref="J25" authorId="1">
      <text>
        <r>
          <rPr>
            <b/>
            <sz val="9"/>
            <rFont val="宋体"/>
            <charset val="134"/>
          </rPr>
          <t>admin:</t>
        </r>
        <r>
          <rPr>
            <sz val="9"/>
            <rFont val="宋体"/>
            <charset val="134"/>
          </rPr>
          <t xml:space="preserve">
请规范填写时间！格式为“1999年10月1日”
</t>
        </r>
      </text>
    </comment>
    <comment ref="D26" authorId="1">
      <text>
        <r>
          <rPr>
            <b/>
            <sz val="9"/>
            <rFont val="宋体"/>
            <charset val="134"/>
          </rPr>
          <t>admin:</t>
        </r>
        <r>
          <rPr>
            <sz val="9"/>
            <rFont val="宋体"/>
            <charset val="134"/>
          </rPr>
          <t xml:space="preserve">
请在下拉列表中选择填写内容！
</t>
        </r>
      </text>
    </comment>
    <comment ref="D27" authorId="1">
      <text>
        <r>
          <rPr>
            <b/>
            <sz val="9"/>
            <rFont val="宋体"/>
            <charset val="134"/>
          </rPr>
          <t>admin:</t>
        </r>
        <r>
          <rPr>
            <sz val="9"/>
            <rFont val="宋体"/>
            <charset val="134"/>
          </rPr>
          <t xml:space="preserve">
请规范填写时间！格式为“1999年10月”</t>
        </r>
      </text>
    </comment>
    <comment ref="I28" authorId="1">
      <text>
        <r>
          <rPr>
            <b/>
            <sz val="9"/>
            <rFont val="宋体"/>
            <charset val="134"/>
          </rPr>
          <t>admin:</t>
        </r>
        <r>
          <rPr>
            <sz val="9"/>
            <rFont val="宋体"/>
            <charset val="134"/>
          </rPr>
          <t xml:space="preserve">
作者:
1、请规范填写时间！格式为“1999年10月”
</t>
        </r>
      </text>
    </comment>
    <comment ref="C32" authorId="1">
      <text>
        <r>
          <rPr>
            <b/>
            <sz val="9"/>
            <rFont val="宋体"/>
            <charset val="134"/>
          </rPr>
          <t>admin:</t>
        </r>
        <r>
          <rPr>
            <sz val="9"/>
            <rFont val="宋体"/>
            <charset val="134"/>
          </rPr>
          <t xml:space="preserve">
请在下拉列表中选择填写内容！
</t>
        </r>
      </text>
    </comment>
    <comment ref="E32" authorId="1">
      <text>
        <r>
          <rPr>
            <b/>
            <sz val="9"/>
            <rFont val="宋体"/>
            <charset val="134"/>
          </rPr>
          <t>admin:</t>
        </r>
        <r>
          <rPr>
            <sz val="9"/>
            <rFont val="宋体"/>
            <charset val="134"/>
          </rPr>
          <t xml:space="preserve">
填写格式例：
2012年09月1日-2014年9月6日。
</t>
        </r>
      </text>
    </comment>
    <comment ref="J32" authorId="1">
      <text>
        <r>
          <rPr>
            <b/>
            <sz val="9"/>
            <rFont val="宋体"/>
            <charset val="134"/>
          </rPr>
          <t>admin:</t>
        </r>
        <r>
          <rPr>
            <sz val="9"/>
            <rFont val="宋体"/>
            <charset val="134"/>
          </rPr>
          <t xml:space="preserve">
线上培训地点为“线上及学习平台”；线下培训写明培训城市或培训院校（单位)</t>
        </r>
      </text>
    </comment>
    <comment ref="B48" authorId="0">
      <text>
        <r>
          <rPr>
            <b/>
            <sz val="9"/>
            <rFont val="宋体"/>
            <charset val="134"/>
          </rPr>
          <t>作者:</t>
        </r>
        <r>
          <rPr>
            <sz val="9"/>
            <rFont val="宋体"/>
            <charset val="134"/>
          </rPr>
          <t xml:space="preserve">
请在下拉列表中选择填写内容！</t>
        </r>
      </text>
    </comment>
    <comment ref="G48" authorId="1">
      <text>
        <r>
          <rPr>
            <b/>
            <sz val="9"/>
            <rFont val="宋体"/>
            <charset val="134"/>
          </rPr>
          <t>admin:</t>
        </r>
        <r>
          <rPr>
            <sz val="9"/>
            <rFont val="宋体"/>
            <charset val="134"/>
          </rPr>
          <t xml:space="preserve">
请在下拉列表中选择填写内容！
</t>
        </r>
      </text>
    </comment>
    <comment ref="H48" authorId="1">
      <text>
        <r>
          <rPr>
            <b/>
            <sz val="9"/>
            <rFont val="宋体"/>
            <charset val="134"/>
          </rPr>
          <t>admin:</t>
        </r>
        <r>
          <rPr>
            <sz val="9"/>
            <rFont val="宋体"/>
            <charset val="134"/>
          </rPr>
          <t xml:space="preserve">
请规范填写,如：
2022年9月
</t>
        </r>
      </text>
    </comment>
    <comment ref="B53" authorId="0">
      <text>
        <r>
          <rPr>
            <b/>
            <sz val="9"/>
            <rFont val="宋体"/>
            <charset val="134"/>
          </rPr>
          <t>作者:</t>
        </r>
        <r>
          <rPr>
            <sz val="9"/>
            <rFont val="宋体"/>
            <charset val="134"/>
          </rPr>
          <t xml:space="preserve">
请在下拉列表中选择填写内容！</t>
        </r>
      </text>
    </comment>
    <comment ref="G53" authorId="1">
      <text>
        <r>
          <rPr>
            <b/>
            <sz val="9"/>
            <rFont val="宋体"/>
            <charset val="134"/>
          </rPr>
          <t>admin:</t>
        </r>
        <r>
          <rPr>
            <sz val="9"/>
            <rFont val="宋体"/>
            <charset val="134"/>
          </rPr>
          <t xml:space="preserve">
请在下拉列表中选择填写内容！
</t>
        </r>
      </text>
    </comment>
    <comment ref="H53" authorId="1">
      <text>
        <r>
          <rPr>
            <b/>
            <sz val="9"/>
            <rFont val="宋体"/>
            <charset val="134"/>
          </rPr>
          <t>admin:</t>
        </r>
        <r>
          <rPr>
            <sz val="9"/>
            <rFont val="宋体"/>
            <charset val="134"/>
          </rPr>
          <t xml:space="preserve">
请规范填写,如：
2022年9月
</t>
        </r>
      </text>
    </comment>
    <comment ref="B58" authorId="0">
      <text>
        <r>
          <rPr>
            <b/>
            <sz val="9"/>
            <rFont val="宋体"/>
            <charset val="134"/>
          </rPr>
          <t>作者:</t>
        </r>
        <r>
          <rPr>
            <sz val="9"/>
            <rFont val="宋体"/>
            <charset val="134"/>
          </rPr>
          <t xml:space="preserve">
请在下拉列表中选择填写内容！</t>
        </r>
      </text>
    </comment>
    <comment ref="G58" authorId="1">
      <text>
        <r>
          <rPr>
            <b/>
            <sz val="9"/>
            <rFont val="宋体"/>
            <charset val="134"/>
          </rPr>
          <t>admin:</t>
        </r>
        <r>
          <rPr>
            <sz val="9"/>
            <rFont val="宋体"/>
            <charset val="134"/>
          </rPr>
          <t xml:space="preserve">
请在下拉列表中选择填写内容！
</t>
        </r>
      </text>
    </comment>
    <comment ref="H58" authorId="1">
      <text>
        <r>
          <rPr>
            <b/>
            <sz val="9"/>
            <rFont val="宋体"/>
            <charset val="134"/>
          </rPr>
          <t>admin:</t>
        </r>
        <r>
          <rPr>
            <sz val="9"/>
            <rFont val="宋体"/>
            <charset val="134"/>
          </rPr>
          <t xml:space="preserve">
请规范填写,如：
2022年9月
</t>
        </r>
      </text>
    </comment>
    <comment ref="B63" authorId="0">
      <text>
        <r>
          <rPr>
            <b/>
            <sz val="9"/>
            <rFont val="宋体"/>
            <charset val="134"/>
          </rPr>
          <t>作者:</t>
        </r>
        <r>
          <rPr>
            <sz val="9"/>
            <rFont val="宋体"/>
            <charset val="134"/>
          </rPr>
          <t xml:space="preserve">
请在下拉列表中选择填写内容！</t>
        </r>
      </text>
    </comment>
    <comment ref="G63" authorId="1">
      <text>
        <r>
          <rPr>
            <b/>
            <sz val="9"/>
            <rFont val="宋体"/>
            <charset val="134"/>
          </rPr>
          <t>admin:</t>
        </r>
        <r>
          <rPr>
            <sz val="9"/>
            <rFont val="宋体"/>
            <charset val="134"/>
          </rPr>
          <t xml:space="preserve">
请在下拉列表中选择填写内容！
</t>
        </r>
      </text>
    </comment>
    <comment ref="H63" authorId="1">
      <text>
        <r>
          <rPr>
            <b/>
            <sz val="9"/>
            <rFont val="宋体"/>
            <charset val="134"/>
          </rPr>
          <t>admin:</t>
        </r>
        <r>
          <rPr>
            <sz val="9"/>
            <rFont val="宋体"/>
            <charset val="134"/>
          </rPr>
          <t xml:space="preserve">
请规范填写,如：
2022年9月
</t>
        </r>
      </text>
    </comment>
    <comment ref="B68" authorId="0">
      <text>
        <r>
          <rPr>
            <b/>
            <sz val="9"/>
            <rFont val="宋体"/>
            <charset val="134"/>
          </rPr>
          <t>作者:</t>
        </r>
        <r>
          <rPr>
            <sz val="9"/>
            <rFont val="宋体"/>
            <charset val="134"/>
          </rPr>
          <t xml:space="preserve">
请在下拉列表中选择填写内容！</t>
        </r>
      </text>
    </comment>
    <comment ref="G68" authorId="1">
      <text>
        <r>
          <rPr>
            <b/>
            <sz val="9"/>
            <rFont val="宋体"/>
            <charset val="134"/>
          </rPr>
          <t>admin:</t>
        </r>
        <r>
          <rPr>
            <sz val="9"/>
            <rFont val="宋体"/>
            <charset val="134"/>
          </rPr>
          <t xml:space="preserve">
请在下拉列表中选择填写内容！
</t>
        </r>
      </text>
    </comment>
    <comment ref="H68" authorId="1">
      <text>
        <r>
          <rPr>
            <b/>
            <sz val="9"/>
            <rFont val="宋体"/>
            <charset val="134"/>
          </rPr>
          <t>admin:</t>
        </r>
        <r>
          <rPr>
            <sz val="9"/>
            <rFont val="宋体"/>
            <charset val="134"/>
          </rPr>
          <t xml:space="preserve">
请规范填写,如：
2022年9月
</t>
        </r>
      </text>
    </comment>
    <comment ref="B73" authorId="0">
      <text>
        <r>
          <rPr>
            <b/>
            <sz val="9"/>
            <rFont val="宋体"/>
            <charset val="134"/>
          </rPr>
          <t>作者:</t>
        </r>
        <r>
          <rPr>
            <sz val="9"/>
            <rFont val="宋体"/>
            <charset val="134"/>
          </rPr>
          <t xml:space="preserve">
请在下拉列表中选择填写内容！</t>
        </r>
      </text>
    </comment>
    <comment ref="G73" authorId="1">
      <text>
        <r>
          <rPr>
            <b/>
            <sz val="9"/>
            <rFont val="宋体"/>
            <charset val="134"/>
          </rPr>
          <t>admin:</t>
        </r>
        <r>
          <rPr>
            <sz val="9"/>
            <rFont val="宋体"/>
            <charset val="134"/>
          </rPr>
          <t xml:space="preserve">
请在下拉列表中选择填写内容！
</t>
        </r>
      </text>
    </comment>
    <comment ref="H73" authorId="1">
      <text>
        <r>
          <rPr>
            <b/>
            <sz val="9"/>
            <rFont val="宋体"/>
            <charset val="134"/>
          </rPr>
          <t>admin:</t>
        </r>
        <r>
          <rPr>
            <sz val="9"/>
            <rFont val="宋体"/>
            <charset val="134"/>
          </rPr>
          <t xml:space="preserve">
请规范填写,如：
2022年9月
</t>
        </r>
      </text>
    </comment>
    <comment ref="B79" authorId="0">
      <text>
        <r>
          <rPr>
            <b/>
            <sz val="9"/>
            <rFont val="宋体"/>
            <charset val="134"/>
          </rPr>
          <t>作者:</t>
        </r>
        <r>
          <rPr>
            <sz val="9"/>
            <rFont val="宋体"/>
            <charset val="134"/>
          </rPr>
          <t xml:space="preserve">
请在下拉列表中选择填写内容！</t>
        </r>
      </text>
    </comment>
    <comment ref="G79" authorId="1">
      <text>
        <r>
          <rPr>
            <b/>
            <sz val="9"/>
            <rFont val="宋体"/>
            <charset val="134"/>
          </rPr>
          <t>admin:</t>
        </r>
        <r>
          <rPr>
            <sz val="9"/>
            <rFont val="宋体"/>
            <charset val="134"/>
          </rPr>
          <t xml:space="preserve">
请在下拉列表中选择填写内容！
</t>
        </r>
      </text>
    </comment>
    <comment ref="H79" authorId="1">
      <text>
        <r>
          <rPr>
            <b/>
            <sz val="9"/>
            <rFont val="宋体"/>
            <charset val="134"/>
          </rPr>
          <t>admin:</t>
        </r>
        <r>
          <rPr>
            <sz val="9"/>
            <rFont val="宋体"/>
            <charset val="134"/>
          </rPr>
          <t xml:space="preserve">
请规范填写,如：
2022年9月
</t>
        </r>
      </text>
    </comment>
    <comment ref="B84" authorId="0">
      <text>
        <r>
          <rPr>
            <b/>
            <sz val="9"/>
            <rFont val="宋体"/>
            <charset val="134"/>
          </rPr>
          <t>作者:</t>
        </r>
        <r>
          <rPr>
            <sz val="9"/>
            <rFont val="宋体"/>
            <charset val="134"/>
          </rPr>
          <t xml:space="preserve">
请在下拉列表中选择填写内容！</t>
        </r>
      </text>
    </comment>
    <comment ref="G84" authorId="1">
      <text>
        <r>
          <rPr>
            <b/>
            <sz val="9"/>
            <rFont val="宋体"/>
            <charset val="134"/>
          </rPr>
          <t>admin:</t>
        </r>
        <r>
          <rPr>
            <sz val="9"/>
            <rFont val="宋体"/>
            <charset val="134"/>
          </rPr>
          <t xml:space="preserve">
请在下拉列表中选择填写内容！
</t>
        </r>
      </text>
    </comment>
    <comment ref="H84" authorId="1">
      <text>
        <r>
          <rPr>
            <b/>
            <sz val="9"/>
            <rFont val="宋体"/>
            <charset val="134"/>
          </rPr>
          <t>admin:</t>
        </r>
        <r>
          <rPr>
            <sz val="9"/>
            <rFont val="宋体"/>
            <charset val="134"/>
          </rPr>
          <t xml:space="preserve">
请规范填写,如：
2022年9月
</t>
        </r>
      </text>
    </comment>
    <comment ref="B89" authorId="0">
      <text>
        <r>
          <rPr>
            <b/>
            <sz val="9"/>
            <rFont val="宋体"/>
            <charset val="134"/>
          </rPr>
          <t>作者:</t>
        </r>
        <r>
          <rPr>
            <sz val="9"/>
            <rFont val="宋体"/>
            <charset val="134"/>
          </rPr>
          <t xml:space="preserve">
请在下拉列表中选择填写内容！</t>
        </r>
      </text>
    </comment>
    <comment ref="G89" authorId="1">
      <text>
        <r>
          <rPr>
            <b/>
            <sz val="9"/>
            <rFont val="宋体"/>
            <charset val="134"/>
          </rPr>
          <t>admin:</t>
        </r>
        <r>
          <rPr>
            <sz val="9"/>
            <rFont val="宋体"/>
            <charset val="134"/>
          </rPr>
          <t xml:space="preserve">
请在下拉列表中选择填写内容！
</t>
        </r>
      </text>
    </comment>
    <comment ref="H89" authorId="1">
      <text>
        <r>
          <rPr>
            <b/>
            <sz val="9"/>
            <rFont val="宋体"/>
            <charset val="134"/>
          </rPr>
          <t>admin:</t>
        </r>
        <r>
          <rPr>
            <sz val="9"/>
            <rFont val="宋体"/>
            <charset val="134"/>
          </rPr>
          <t xml:space="preserve">
请规范填写,如：
2022年9月
</t>
        </r>
      </text>
    </comment>
    <comment ref="B94" authorId="0">
      <text>
        <r>
          <rPr>
            <b/>
            <sz val="9"/>
            <rFont val="宋体"/>
            <charset val="134"/>
          </rPr>
          <t>作者:</t>
        </r>
        <r>
          <rPr>
            <sz val="9"/>
            <rFont val="宋体"/>
            <charset val="134"/>
          </rPr>
          <t xml:space="preserve">
请在下拉列表中选择填写内容！</t>
        </r>
      </text>
    </comment>
    <comment ref="G94" authorId="1">
      <text>
        <r>
          <rPr>
            <b/>
            <sz val="9"/>
            <rFont val="宋体"/>
            <charset val="134"/>
          </rPr>
          <t>admin:</t>
        </r>
        <r>
          <rPr>
            <sz val="9"/>
            <rFont val="宋体"/>
            <charset val="134"/>
          </rPr>
          <t xml:space="preserve">
请在下拉列表中选择填写内容！
</t>
        </r>
      </text>
    </comment>
    <comment ref="H94" authorId="1">
      <text>
        <r>
          <rPr>
            <b/>
            <sz val="9"/>
            <rFont val="宋体"/>
            <charset val="134"/>
          </rPr>
          <t>admin:</t>
        </r>
        <r>
          <rPr>
            <sz val="9"/>
            <rFont val="宋体"/>
            <charset val="134"/>
          </rPr>
          <t xml:space="preserve">
请规范填写,如：
2022年9月
</t>
        </r>
      </text>
    </comment>
    <comment ref="B100" authorId="0">
      <text>
        <r>
          <rPr>
            <b/>
            <sz val="9"/>
            <rFont val="宋体"/>
            <charset val="134"/>
          </rPr>
          <t>作者:</t>
        </r>
        <r>
          <rPr>
            <sz val="9"/>
            <rFont val="宋体"/>
            <charset val="134"/>
          </rPr>
          <t xml:space="preserve">
请在下拉列表中选择填写内容！</t>
        </r>
      </text>
    </comment>
    <comment ref="F100" authorId="2">
      <text>
        <r>
          <rPr>
            <b/>
            <sz val="9"/>
            <rFont val="宋体"/>
            <charset val="134"/>
          </rPr>
          <t xml:space="preserve">作者:
</t>
        </r>
        <r>
          <rPr>
            <sz val="9"/>
            <rFont val="宋体"/>
            <charset val="134"/>
          </rPr>
          <t>请不要加书名号！</t>
        </r>
      </text>
    </comment>
    <comment ref="H100"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100" authorId="3">
      <text>
        <r>
          <rPr>
            <b/>
            <sz val="9"/>
            <rFont val="宋体"/>
            <charset val="134"/>
          </rPr>
          <t xml:space="preserve">作者:
</t>
        </r>
        <r>
          <rPr>
            <sz val="9"/>
            <rFont val="宋体"/>
            <charset val="134"/>
          </rPr>
          <t>请在下拉列表中选择填写内容！</t>
        </r>
      </text>
    </comment>
    <comment ref="J100" authorId="2">
      <text>
        <r>
          <rPr>
            <b/>
            <sz val="9"/>
            <rFont val="宋体"/>
            <charset val="134"/>
          </rPr>
          <t>作者:
直接填写数字！</t>
        </r>
        <r>
          <rPr>
            <sz val="9"/>
            <rFont val="宋体"/>
            <charset val="134"/>
          </rPr>
          <t>属“独立完成”不填写本栏目。</t>
        </r>
      </text>
    </comment>
    <comment ref="K100" authorId="0">
      <text>
        <r>
          <rPr>
            <b/>
            <sz val="9"/>
            <rFont val="宋体"/>
            <charset val="134"/>
          </rPr>
          <t>作者:
直接填写数字！</t>
        </r>
        <r>
          <rPr>
            <sz val="9"/>
            <rFont val="宋体"/>
            <charset val="134"/>
          </rPr>
          <t>属“独立完成”不填写本栏目。</t>
        </r>
      </text>
    </comment>
    <comment ref="B105" authorId="0">
      <text>
        <r>
          <rPr>
            <b/>
            <sz val="9"/>
            <rFont val="宋体"/>
            <charset val="134"/>
          </rPr>
          <t>作者:</t>
        </r>
        <r>
          <rPr>
            <sz val="9"/>
            <rFont val="宋体"/>
            <charset val="134"/>
          </rPr>
          <t xml:space="preserve">
请在下拉列表中选择填写内容！</t>
        </r>
      </text>
    </comment>
    <comment ref="F105" authorId="2">
      <text>
        <r>
          <rPr>
            <b/>
            <sz val="9"/>
            <rFont val="宋体"/>
            <charset val="134"/>
          </rPr>
          <t xml:space="preserve">作者:
</t>
        </r>
        <r>
          <rPr>
            <sz val="9"/>
            <rFont val="宋体"/>
            <charset val="134"/>
          </rPr>
          <t>请不要加书名号！</t>
        </r>
      </text>
    </comment>
    <comment ref="H105" authorId="0">
      <text>
        <r>
          <rPr>
            <b/>
            <sz val="9"/>
            <rFont val="宋体"/>
            <charset val="134"/>
          </rPr>
          <t>作者:</t>
        </r>
        <r>
          <rPr>
            <sz val="9"/>
            <rFont val="宋体"/>
            <charset val="134"/>
          </rPr>
          <t xml:space="preserve">
因</t>
        </r>
        <r>
          <rPr>
            <b/>
            <sz val="9"/>
            <color indexed="10"/>
            <rFont val="宋体"/>
            <charset val="134"/>
          </rPr>
          <t>学历学位进修</t>
        </r>
        <r>
          <rPr>
            <sz val="9"/>
            <rFont val="宋体"/>
            <charset val="134"/>
          </rPr>
          <t>原因未署大连职业技术学院或大连开放大学发表的论文选择“否”，在期刊上发表</t>
        </r>
        <r>
          <rPr>
            <b/>
            <sz val="9"/>
            <color indexed="10"/>
            <rFont val="宋体"/>
            <charset val="134"/>
          </rPr>
          <t>图片作品</t>
        </r>
        <r>
          <rPr>
            <sz val="9"/>
            <rFont val="宋体"/>
            <charset val="134"/>
          </rPr>
          <t xml:space="preserve">的也选择“否”，其他情况选择“是”。
</t>
        </r>
        <r>
          <rPr>
            <b/>
            <sz val="9"/>
            <rFont val="宋体"/>
            <charset val="134"/>
          </rPr>
          <t xml:space="preserve">此项为必选项，否则无法计分
</t>
        </r>
      </text>
    </comment>
    <comment ref="I105" authorId="3">
      <text>
        <r>
          <rPr>
            <b/>
            <sz val="9"/>
            <rFont val="宋体"/>
            <charset val="134"/>
          </rPr>
          <t xml:space="preserve">作者:
</t>
        </r>
        <r>
          <rPr>
            <sz val="9"/>
            <rFont val="宋体"/>
            <charset val="134"/>
          </rPr>
          <t>请在下拉列表中选择填写内容！</t>
        </r>
      </text>
    </comment>
    <comment ref="J105" authorId="2">
      <text>
        <r>
          <rPr>
            <b/>
            <sz val="9"/>
            <rFont val="宋体"/>
            <charset val="134"/>
          </rPr>
          <t>作者:
直接填写数字！</t>
        </r>
        <r>
          <rPr>
            <sz val="9"/>
            <rFont val="宋体"/>
            <charset val="134"/>
          </rPr>
          <t>属“独立完成”不填写本栏目。</t>
        </r>
      </text>
    </comment>
    <comment ref="K105" authorId="0">
      <text>
        <r>
          <rPr>
            <b/>
            <sz val="9"/>
            <rFont val="宋体"/>
            <charset val="134"/>
          </rPr>
          <t>作者:
直接填写数字！</t>
        </r>
        <r>
          <rPr>
            <sz val="9"/>
            <rFont val="宋体"/>
            <charset val="134"/>
          </rPr>
          <t>属“独立完成”不填写本栏目。</t>
        </r>
      </text>
    </comment>
    <comment ref="B109" authorId="0">
      <text>
        <r>
          <rPr>
            <b/>
            <sz val="9"/>
            <rFont val="宋体"/>
            <charset val="134"/>
          </rPr>
          <t>作者:</t>
        </r>
        <r>
          <rPr>
            <sz val="9"/>
            <rFont val="宋体"/>
            <charset val="134"/>
          </rPr>
          <t xml:space="preserve">
请在下拉列表中选择填写内容！</t>
        </r>
      </text>
    </comment>
    <comment ref="I109"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109" authorId="0">
      <text>
        <r>
          <rPr>
            <b/>
            <sz val="9"/>
            <rFont val="宋体"/>
            <charset val="134"/>
          </rPr>
          <t>作者:
只填写数字！请注意单位！</t>
        </r>
      </text>
    </comment>
    <comment ref="K109" authorId="0">
      <text>
        <r>
          <rPr>
            <b/>
            <sz val="9"/>
            <rFont val="宋体"/>
            <charset val="134"/>
          </rPr>
          <t xml:space="preserve">作者:
</t>
        </r>
        <r>
          <rPr>
            <sz val="9"/>
            <rFont val="宋体"/>
            <charset val="134"/>
          </rPr>
          <t>请在下拉列表中选择填写内容！</t>
        </r>
      </text>
    </comment>
    <comment ref="B110" authorId="0">
      <text>
        <r>
          <rPr>
            <b/>
            <sz val="9"/>
            <rFont val="宋体"/>
            <charset val="134"/>
          </rPr>
          <t>作者:</t>
        </r>
        <r>
          <rPr>
            <sz val="9"/>
            <rFont val="宋体"/>
            <charset val="134"/>
          </rPr>
          <t xml:space="preserve">
请在下拉列表中选择填写内容！</t>
        </r>
      </text>
    </comment>
    <comment ref="I110" authorId="0">
      <text>
        <r>
          <rPr>
            <b/>
            <sz val="9"/>
            <rFont val="宋体"/>
            <charset val="134"/>
          </rPr>
          <t>作者:</t>
        </r>
        <r>
          <rPr>
            <sz val="9"/>
            <rFont val="宋体"/>
            <charset val="134"/>
          </rPr>
          <t xml:space="preserve">
请规范填写时间！格式为</t>
        </r>
        <r>
          <rPr>
            <sz val="9"/>
            <rFont val="Tahoma"/>
            <charset val="134"/>
          </rPr>
          <t>“1999</t>
        </r>
        <r>
          <rPr>
            <sz val="9"/>
            <rFont val="宋体"/>
            <charset val="134"/>
          </rPr>
          <t>年</t>
        </r>
        <r>
          <rPr>
            <sz val="9"/>
            <rFont val="Tahoma"/>
            <charset val="134"/>
          </rPr>
          <t>10</t>
        </r>
        <r>
          <rPr>
            <sz val="9"/>
            <rFont val="宋体"/>
            <charset val="134"/>
          </rPr>
          <t>月</t>
        </r>
        <r>
          <rPr>
            <sz val="9"/>
            <rFont val="Tahoma"/>
            <charset val="134"/>
          </rPr>
          <t>”</t>
        </r>
      </text>
    </comment>
    <comment ref="J110" authorId="0">
      <text>
        <r>
          <rPr>
            <b/>
            <sz val="9"/>
            <rFont val="宋体"/>
            <charset val="134"/>
          </rPr>
          <t>作者:
只填写数字！请注意单位！</t>
        </r>
      </text>
    </comment>
    <comment ref="K110" authorId="0">
      <text>
        <r>
          <rPr>
            <b/>
            <sz val="9"/>
            <rFont val="宋体"/>
            <charset val="134"/>
          </rPr>
          <t xml:space="preserve">作者:
</t>
        </r>
        <r>
          <rPr>
            <sz val="9"/>
            <rFont val="宋体"/>
            <charset val="134"/>
          </rPr>
          <t>请在下拉列表中选择填写内容！</t>
        </r>
      </text>
    </comment>
    <comment ref="B114" authorId="0">
      <text>
        <r>
          <rPr>
            <b/>
            <sz val="9"/>
            <rFont val="宋体"/>
            <charset val="134"/>
          </rPr>
          <t>作者:</t>
        </r>
        <r>
          <rPr>
            <sz val="9"/>
            <rFont val="宋体"/>
            <charset val="134"/>
          </rPr>
          <t xml:space="preserve">
请在下拉列表中选择填写内容！</t>
        </r>
      </text>
    </comment>
    <comment ref="G114" authorId="0">
      <text>
        <r>
          <rPr>
            <b/>
            <sz val="9"/>
            <rFont val="宋体"/>
            <charset val="134"/>
          </rPr>
          <t>作者:</t>
        </r>
        <r>
          <rPr>
            <sz val="9"/>
            <rFont val="宋体"/>
            <charset val="134"/>
          </rPr>
          <t xml:space="preserve">
如：“辽宁省人民政府”,“辽宁省教育厅”,“教育部”等。</t>
        </r>
      </text>
    </comment>
    <comment ref="H114" authorId="3">
      <text>
        <r>
          <rPr>
            <b/>
            <sz val="9"/>
            <rFont val="宋体"/>
            <charset val="134"/>
          </rPr>
          <t xml:space="preserve">作者:
</t>
        </r>
        <r>
          <rPr>
            <sz val="9"/>
            <rFont val="宋体"/>
            <charset val="134"/>
          </rPr>
          <t>请在下拉列表中选择填写内容！</t>
        </r>
      </text>
    </comment>
    <comment ref="I114" authorId="2">
      <text>
        <r>
          <rPr>
            <b/>
            <sz val="9"/>
            <rFont val="宋体"/>
            <charset val="134"/>
          </rPr>
          <t>作者:
直接填写数字！</t>
        </r>
        <r>
          <rPr>
            <sz val="9"/>
            <rFont val="宋体"/>
            <charset val="134"/>
          </rPr>
          <t>属“独立完成”不填写本栏目。</t>
        </r>
      </text>
    </comment>
    <comment ref="J114" authorId="0">
      <text>
        <r>
          <rPr>
            <b/>
            <sz val="9"/>
            <rFont val="宋体"/>
            <charset val="134"/>
          </rPr>
          <t>作者:
直接填写数字！</t>
        </r>
        <r>
          <rPr>
            <sz val="9"/>
            <rFont val="宋体"/>
            <charset val="134"/>
          </rPr>
          <t>属“独立完成”不填写本栏目。</t>
        </r>
      </text>
    </comment>
    <comment ref="K114" authorId="0">
      <text>
        <r>
          <rPr>
            <b/>
            <sz val="9"/>
            <rFont val="宋体"/>
            <charset val="134"/>
          </rPr>
          <t>作者:
只填写数字！请注意单位！</t>
        </r>
      </text>
    </comment>
    <comment ref="B117" authorId="0">
      <text>
        <r>
          <rPr>
            <b/>
            <sz val="9"/>
            <rFont val="宋体"/>
            <charset val="134"/>
          </rPr>
          <t>作者:</t>
        </r>
        <r>
          <rPr>
            <sz val="9"/>
            <rFont val="宋体"/>
            <charset val="134"/>
          </rPr>
          <t xml:space="preserve">
请在下拉列表中选择填写内容！</t>
        </r>
      </text>
    </comment>
    <comment ref="G117" authorId="0">
      <text>
        <r>
          <rPr>
            <b/>
            <sz val="9"/>
            <rFont val="宋体"/>
            <charset val="134"/>
          </rPr>
          <t>作者:</t>
        </r>
        <r>
          <rPr>
            <sz val="9"/>
            <rFont val="宋体"/>
            <charset val="134"/>
          </rPr>
          <t xml:space="preserve">
如：“辽宁省人民政府”,“辽宁省教育厅”,“教育部”等。</t>
        </r>
      </text>
    </comment>
    <comment ref="H117" authorId="3">
      <text>
        <r>
          <rPr>
            <b/>
            <sz val="9"/>
            <rFont val="宋体"/>
            <charset val="134"/>
          </rPr>
          <t xml:space="preserve">作者:
</t>
        </r>
        <r>
          <rPr>
            <sz val="9"/>
            <rFont val="宋体"/>
            <charset val="134"/>
          </rPr>
          <t>请在下拉列表中选择填写内容！</t>
        </r>
      </text>
    </comment>
    <comment ref="I117" authorId="2">
      <text>
        <r>
          <rPr>
            <b/>
            <sz val="9"/>
            <rFont val="宋体"/>
            <charset val="134"/>
          </rPr>
          <t>作者:
直接填写数字！</t>
        </r>
        <r>
          <rPr>
            <sz val="9"/>
            <rFont val="宋体"/>
            <charset val="134"/>
          </rPr>
          <t>属“独立完成”不填写本栏目。</t>
        </r>
      </text>
    </comment>
    <comment ref="J117" authorId="0">
      <text>
        <r>
          <rPr>
            <b/>
            <sz val="9"/>
            <rFont val="宋体"/>
            <charset val="134"/>
          </rPr>
          <t>作者:
直接填写数字！</t>
        </r>
        <r>
          <rPr>
            <sz val="9"/>
            <rFont val="宋体"/>
            <charset val="134"/>
          </rPr>
          <t>属“独立完成”不填写本栏目。</t>
        </r>
      </text>
    </comment>
    <comment ref="K117" authorId="0">
      <text>
        <r>
          <rPr>
            <b/>
            <sz val="9"/>
            <rFont val="宋体"/>
            <charset val="134"/>
          </rPr>
          <t>作者:
只填写数字！请注意单位！</t>
        </r>
      </text>
    </comment>
    <comment ref="B121" authorId="0">
      <text>
        <r>
          <rPr>
            <b/>
            <sz val="9"/>
            <rFont val="宋体"/>
            <charset val="134"/>
          </rPr>
          <t>作者:</t>
        </r>
        <r>
          <rPr>
            <sz val="9"/>
            <rFont val="宋体"/>
            <charset val="134"/>
          </rPr>
          <t xml:space="preserve">
请在下拉列表中选择填写内容！</t>
        </r>
      </text>
    </comment>
    <comment ref="C121" authorId="0">
      <text>
        <r>
          <rPr>
            <b/>
            <sz val="9"/>
            <rFont val="宋体"/>
            <charset val="134"/>
          </rPr>
          <t>作者:</t>
        </r>
        <r>
          <rPr>
            <sz val="9"/>
            <rFont val="宋体"/>
            <charset val="134"/>
          </rPr>
          <t xml:space="preserve">
请在下拉列表中选择填写内容！</t>
        </r>
      </text>
    </comment>
    <comment ref="G121" authorId="1">
      <text>
        <r>
          <rPr>
            <b/>
            <sz val="9"/>
            <rFont val="宋体"/>
            <charset val="134"/>
          </rPr>
          <t>admin:</t>
        </r>
        <r>
          <rPr>
            <sz val="9"/>
            <rFont val="宋体"/>
            <charset val="134"/>
          </rPr>
          <t xml:space="preserve">
作者:
如：“辽宁省人民政府”,“辽宁省教育厅”,“教育部”等。
</t>
        </r>
      </text>
    </comment>
    <comment ref="I121" authorId="3">
      <text>
        <r>
          <rPr>
            <b/>
            <sz val="9"/>
            <rFont val="宋体"/>
            <charset val="134"/>
          </rPr>
          <t xml:space="preserve">作者:
</t>
        </r>
        <r>
          <rPr>
            <sz val="9"/>
            <rFont val="宋体"/>
            <charset val="134"/>
          </rPr>
          <t>请在下拉列表中选择填写内容！</t>
        </r>
      </text>
    </comment>
    <comment ref="J121" authorId="2">
      <text>
        <r>
          <rPr>
            <b/>
            <sz val="9"/>
            <rFont val="宋体"/>
            <charset val="134"/>
          </rPr>
          <t>作者:
直接填写数字！</t>
        </r>
        <r>
          <rPr>
            <sz val="9"/>
            <rFont val="宋体"/>
            <charset val="134"/>
          </rPr>
          <t>属“独立完成”不填写本栏目。</t>
        </r>
      </text>
    </comment>
    <comment ref="K121" authorId="0">
      <text>
        <r>
          <rPr>
            <b/>
            <sz val="9"/>
            <rFont val="宋体"/>
            <charset val="134"/>
          </rPr>
          <t>作者:
直接填写数字！</t>
        </r>
        <r>
          <rPr>
            <sz val="9"/>
            <rFont val="宋体"/>
            <charset val="134"/>
          </rPr>
          <t>属“独立完成”不填写本栏目。</t>
        </r>
      </text>
    </comment>
    <comment ref="B123" authorId="0">
      <text>
        <r>
          <rPr>
            <b/>
            <sz val="9"/>
            <rFont val="宋体"/>
            <charset val="134"/>
          </rPr>
          <t>作者:</t>
        </r>
        <r>
          <rPr>
            <sz val="9"/>
            <rFont val="宋体"/>
            <charset val="134"/>
          </rPr>
          <t xml:space="preserve">
请在下拉列表中选择填写内容！</t>
        </r>
      </text>
    </comment>
    <comment ref="C123" authorId="0">
      <text>
        <r>
          <rPr>
            <b/>
            <sz val="9"/>
            <rFont val="宋体"/>
            <charset val="134"/>
          </rPr>
          <t>作者:</t>
        </r>
        <r>
          <rPr>
            <sz val="9"/>
            <rFont val="宋体"/>
            <charset val="134"/>
          </rPr>
          <t xml:space="preserve">
请在下拉列表中选择填写内容！</t>
        </r>
      </text>
    </comment>
    <comment ref="G123" authorId="1">
      <text>
        <r>
          <rPr>
            <b/>
            <sz val="9"/>
            <rFont val="宋体"/>
            <charset val="134"/>
          </rPr>
          <t>admin:</t>
        </r>
        <r>
          <rPr>
            <sz val="9"/>
            <rFont val="宋体"/>
            <charset val="134"/>
          </rPr>
          <t xml:space="preserve">
作者:
如：“辽宁省人民政府”,“辽宁省教育厅”,“教育部”等。</t>
        </r>
      </text>
    </comment>
    <comment ref="I123" authorId="3">
      <text>
        <r>
          <rPr>
            <b/>
            <sz val="9"/>
            <rFont val="宋体"/>
            <charset val="134"/>
          </rPr>
          <t xml:space="preserve">作者:
</t>
        </r>
        <r>
          <rPr>
            <sz val="9"/>
            <rFont val="宋体"/>
            <charset val="134"/>
          </rPr>
          <t>请在下拉列表中选择填写内容！</t>
        </r>
      </text>
    </comment>
    <comment ref="J123" authorId="2">
      <text>
        <r>
          <rPr>
            <b/>
            <sz val="9"/>
            <rFont val="宋体"/>
            <charset val="134"/>
          </rPr>
          <t>作者:
直接填写数字！</t>
        </r>
        <r>
          <rPr>
            <sz val="9"/>
            <rFont val="宋体"/>
            <charset val="134"/>
          </rPr>
          <t>属“独立完成”不填写本栏目。</t>
        </r>
      </text>
    </comment>
    <comment ref="K123" authorId="0">
      <text>
        <r>
          <rPr>
            <b/>
            <sz val="9"/>
            <rFont val="宋体"/>
            <charset val="134"/>
          </rPr>
          <t>作者:
直接填写数字！</t>
        </r>
        <r>
          <rPr>
            <sz val="9"/>
            <rFont val="宋体"/>
            <charset val="134"/>
          </rPr>
          <t>属“独立完成”不填写本栏目。</t>
        </r>
      </text>
    </comment>
  </commentList>
</comments>
</file>

<file path=xl/sharedStrings.xml><?xml version="1.0" encoding="utf-8"?>
<sst xmlns="http://schemas.openxmlformats.org/spreadsheetml/2006/main" count="539" uniqueCount="330">
  <si>
    <t>填表说明：</t>
  </si>
  <si>
    <t>1.本表由本人填写，所在部门（单位）审核。</t>
  </si>
  <si>
    <t>2.填表前请认真阅读填表说明及相关文件，由前至后，严格按照提示，认真如实填写！</t>
  </si>
  <si>
    <t>3.填写完毕后请使用A4纸单面打印。</t>
  </si>
  <si>
    <t>4.本表中所有成果须为取得中级专业技术职务以来的成果。成果认定截止时间按照相关文件规定。</t>
  </si>
  <si>
    <r>
      <rPr>
        <sz val="11"/>
        <color indexed="9"/>
        <rFont val="宋体"/>
        <charset val="134"/>
      </rPr>
      <t>5.表中所有涉及年月项目必须采用“</t>
    </r>
    <r>
      <rPr>
        <sz val="11"/>
        <color indexed="10"/>
        <rFont val="宋体"/>
        <charset val="134"/>
      </rPr>
      <t>XXXX年X月</t>
    </r>
    <r>
      <rPr>
        <sz val="11"/>
        <color indexed="9"/>
        <rFont val="宋体"/>
        <charset val="134"/>
      </rPr>
      <t>”的格式进行填写。</t>
    </r>
  </si>
  <si>
    <t>大连职业技术学院（大连开放大学）
专业技术职称推荐评审量化赋分认定表</t>
  </si>
  <si>
    <t>年度</t>
  </si>
  <si>
    <t>部门（单位）:</t>
  </si>
  <si>
    <t>姓        名:</t>
  </si>
  <si>
    <t>现专业技术职称:</t>
  </si>
  <si>
    <t>现专业技术层级:</t>
  </si>
  <si>
    <t>副高级</t>
  </si>
  <si>
    <t>申报评审系列:</t>
  </si>
  <si>
    <t>图书资料</t>
  </si>
  <si>
    <t>申报专业技术职称:</t>
  </si>
  <si>
    <t>副研究馆员</t>
  </si>
  <si>
    <t>填 表 时 间:</t>
  </si>
  <si>
    <t>教师发展中心制</t>
  </si>
  <si>
    <t>姓 名</t>
  </si>
  <si>
    <t>性 别</t>
  </si>
  <si>
    <t>出生日期</t>
  </si>
  <si>
    <t>年龄</t>
  </si>
  <si>
    <t>最后学位（学历）</t>
  </si>
  <si>
    <t>最高学位（学历）
专业</t>
  </si>
  <si>
    <t>学位（学历）授予单位</t>
  </si>
  <si>
    <t>学历（位）及取得时间</t>
  </si>
  <si>
    <t>中级职称取得年限</t>
  </si>
  <si>
    <t>最高学位（学历）取得时间</t>
  </si>
  <si>
    <t>最高学位（学历）
取得年限</t>
  </si>
  <si>
    <t>部门（单位）</t>
  </si>
  <si>
    <t>现任专业技术职称</t>
  </si>
  <si>
    <t>中级职称取得时间</t>
  </si>
  <si>
    <t>考核优秀是否满足条件</t>
  </si>
  <si>
    <t>从事图书资料相关工作时间是否满足必备条件</t>
  </si>
  <si>
    <t>现工作岗位</t>
  </si>
  <si>
    <t>从事图书资料相关工作累计时间（年）</t>
  </si>
  <si>
    <t>一、教育教学工作经历</t>
  </si>
  <si>
    <t>近三年继续教育
（培训进修）</t>
  </si>
  <si>
    <t>类别</t>
  </si>
  <si>
    <t>起止时间</t>
  </si>
  <si>
    <t>参加培训名称</t>
  </si>
  <si>
    <t>培训地点</t>
  </si>
  <si>
    <t>培训学时</t>
  </si>
  <si>
    <t>认定结果</t>
  </si>
  <si>
    <t>认定人</t>
  </si>
  <si>
    <t>培训基础分数</t>
  </si>
  <si>
    <t>培训加分</t>
  </si>
  <si>
    <t>国培次数</t>
  </si>
  <si>
    <t>境外线上线下培训次数</t>
  </si>
  <si>
    <t>是否满足必备条件</t>
  </si>
  <si>
    <t>二、工作成果</t>
  </si>
  <si>
    <t>1：任中级职称以来参与制定本地区或本校三年以上具有战略性、前瞻性、导向性的发展策略</t>
  </si>
  <si>
    <t>发展策略名称</t>
  </si>
  <si>
    <t>实施范围</t>
  </si>
  <si>
    <t>制定时间</t>
  </si>
  <si>
    <t>认定部门（单位）</t>
  </si>
  <si>
    <t>权重系数</t>
  </si>
  <si>
    <t>量化得分</t>
  </si>
  <si>
    <t>校级分值</t>
  </si>
  <si>
    <t>地区分值</t>
  </si>
  <si>
    <t>全校满足数量</t>
  </si>
  <si>
    <t>满足数量</t>
  </si>
  <si>
    <t>是否满足条件</t>
  </si>
  <si>
    <t>团队建设合作系数</t>
  </si>
  <si>
    <t>其他荣誉合作系数</t>
  </si>
  <si>
    <t>2：任中级职称以来参与制定本地区或本校某项工作的管理规则和制度</t>
  </si>
  <si>
    <t>规则、制度名称</t>
  </si>
  <si>
    <t>3：任中级职称以来参与制定本地区或本校的工作实施细则</t>
  </si>
  <si>
    <t>工作实施细则名称</t>
  </si>
  <si>
    <t>4：任中级职称以来参与完成本校对某项业务工作进行分析研究，形成业务统计分析报告</t>
  </si>
  <si>
    <t>业务统计分析报告名称</t>
  </si>
  <si>
    <t>应用范围</t>
  </si>
  <si>
    <t>完成时间</t>
  </si>
  <si>
    <t>证明部门（单位）</t>
  </si>
  <si>
    <t>部门分值</t>
  </si>
  <si>
    <t>5：任中级职称以来参与编制对本地区行业内某一业务工作的实用性教学文书</t>
  </si>
  <si>
    <t>实用性教学文书名称</t>
  </si>
  <si>
    <t>证明机构</t>
  </si>
  <si>
    <t>6：任中级职称以来参与完成二次文献的开发与编制或三次文献的撰写工作</t>
  </si>
  <si>
    <t>文献名称</t>
  </si>
  <si>
    <t>校外分值</t>
  </si>
  <si>
    <t>二次文献满足数量</t>
  </si>
  <si>
    <t>三次文献满足数量</t>
  </si>
  <si>
    <t>7：任中级职称以来参与完成为本地区政府机构或企事业单位撰写的调研报告或提出建设性意见</t>
  </si>
  <si>
    <t>调研报告,建言献策名称</t>
  </si>
  <si>
    <t>采纳机构</t>
  </si>
  <si>
    <t>政府机构分值</t>
  </si>
  <si>
    <t>企事业分值</t>
  </si>
  <si>
    <t>8：任中级职称以来计算机软件开发与维护(本专业)情况</t>
  </si>
  <si>
    <t>项目名称</t>
  </si>
  <si>
    <t>本地区分值</t>
  </si>
  <si>
    <t>本校分值</t>
  </si>
  <si>
    <t>9：任中级职称以来参与本地区或本单位具有较大影响的大型文化推广活动</t>
  </si>
  <si>
    <t>活动名称</t>
  </si>
  <si>
    <t>活动范围</t>
  </si>
  <si>
    <t>活动时间</t>
  </si>
  <si>
    <t>参加人数
（人）</t>
  </si>
  <si>
    <t>报道媒体数量(家)</t>
  </si>
  <si>
    <t>10：任中级职称以来参与本地区或本单位大型业务工作建设项目或子项目建设</t>
  </si>
  <si>
    <t>三、研究成果</t>
  </si>
  <si>
    <t>1：任副中级职称以来图书资料专业论文发表情况</t>
  </si>
  <si>
    <t>刊物级别</t>
  </si>
  <si>
    <t>论文、研究报告名称</t>
  </si>
  <si>
    <t>发表刊物</t>
  </si>
  <si>
    <t>学校署名</t>
  </si>
  <si>
    <t>完成情况</t>
  </si>
  <si>
    <t>合作人数</t>
  </si>
  <si>
    <t>本人排序</t>
  </si>
  <si>
    <t>合作系数</t>
  </si>
  <si>
    <t>JA三大检索得分</t>
  </si>
  <si>
    <t>中文核心期刊得分</t>
  </si>
  <si>
    <t>CA三大检索得分</t>
  </si>
  <si>
    <t>一般期刊、外文期刊</t>
  </si>
  <si>
    <t>国际学术会议论文集</t>
  </si>
  <si>
    <t>国家级重要报刊</t>
  </si>
  <si>
    <t>省级重要报刊理论版</t>
  </si>
  <si>
    <t>市级重要报刊</t>
  </si>
  <si>
    <t>综合</t>
  </si>
  <si>
    <t>第一作者核心期刊论文数量</t>
  </si>
  <si>
    <t>第一作者论文数量</t>
  </si>
  <si>
    <t>论文数量</t>
  </si>
  <si>
    <t>合计</t>
  </si>
  <si>
    <t>2：任中级职称以来正式出版图书资料方面的著作、教材等情况</t>
  </si>
  <si>
    <t>项目类别</t>
  </si>
  <si>
    <t>成果名称</t>
  </si>
  <si>
    <t>出版社</t>
  </si>
  <si>
    <t>是否再版</t>
  </si>
  <si>
    <t>出版时间</t>
  </si>
  <si>
    <t>编写字数
(万字)</t>
  </si>
  <si>
    <t>排名次序</t>
  </si>
  <si>
    <t>系数</t>
  </si>
  <si>
    <t>再版系数</t>
  </si>
  <si>
    <t>普通教材</t>
  </si>
  <si>
    <t>省级规划教材</t>
  </si>
  <si>
    <t>国家级规划教材</t>
  </si>
  <si>
    <t>编著、译著</t>
  </si>
  <si>
    <t>学术专著</t>
  </si>
  <si>
    <t>校本教材、实训指导书</t>
  </si>
  <si>
    <t>国家级马克思教材</t>
  </si>
  <si>
    <t>省级马克思教材</t>
  </si>
  <si>
    <t>普通马克思主义教材</t>
  </si>
  <si>
    <t>独著满足数量</t>
  </si>
  <si>
    <t>合著满足数量</t>
  </si>
  <si>
    <t>3：任中级职称以来完成的科研课题项目情况</t>
  </si>
  <si>
    <t>项目级别</t>
  </si>
  <si>
    <t>名称</t>
  </si>
  <si>
    <t>立项机构</t>
  </si>
  <si>
    <t>经费(万元)</t>
  </si>
  <si>
    <t>项目分值</t>
  </si>
  <si>
    <t>横向经费加分</t>
  </si>
  <si>
    <t>横向经费上限分</t>
  </si>
  <si>
    <t>国家级课题项目</t>
  </si>
  <si>
    <t>省级课题项目</t>
  </si>
  <si>
    <t>市级课题项目</t>
  </si>
  <si>
    <t>校级课题项目</t>
  </si>
  <si>
    <t>横向课题项目</t>
  </si>
  <si>
    <t>前7国家课题数</t>
  </si>
  <si>
    <t>前5省级课题数</t>
  </si>
  <si>
    <t>前3市级课题数</t>
  </si>
  <si>
    <t>主持中图学会课题数</t>
  </si>
  <si>
    <t>主持省级学会课题数</t>
  </si>
  <si>
    <t>4：任中级职称以来获得的成果、学术活动奖项情况</t>
  </si>
  <si>
    <t>奖项类别</t>
  </si>
  <si>
    <t>获奖级别</t>
  </si>
  <si>
    <t>奖励部门</t>
  </si>
  <si>
    <t>市级分值</t>
  </si>
  <si>
    <t>国家级分值</t>
  </si>
  <si>
    <t>国开等级分值</t>
  </si>
  <si>
    <t>省级分值</t>
  </si>
  <si>
    <t>前7国家数</t>
  </si>
  <si>
    <t>前5省2等以上课题数</t>
  </si>
  <si>
    <t>前3市1等以上次数</t>
  </si>
  <si>
    <t>独立中图2等数</t>
  </si>
  <si>
    <t>独立省学会1等以上数</t>
  </si>
  <si>
    <t>专业技术职称评审量化赋分结果汇总</t>
  </si>
  <si>
    <t>基本条件</t>
  </si>
  <si>
    <t>学历（位）得分</t>
  </si>
  <si>
    <t>中级职称取得年限分</t>
  </si>
  <si>
    <t>基本条件得分合计</t>
  </si>
  <si>
    <t>工作成果</t>
  </si>
  <si>
    <t>发展策略得分</t>
  </si>
  <si>
    <t>发展策略
是否满足必备条件</t>
  </si>
  <si>
    <t>管理规则和制度得分</t>
  </si>
  <si>
    <t>管理规则和制度
是否满足必备条件</t>
  </si>
  <si>
    <t>工作实施细则得分</t>
  </si>
  <si>
    <t>工作实施细则是否满足必备条件</t>
  </si>
  <si>
    <t>分析研究得分</t>
  </si>
  <si>
    <t>分析研究
是否满足必备条件</t>
  </si>
  <si>
    <t>实用性教学文书得分</t>
  </si>
  <si>
    <t>实用性教学文书
是否满足必备条件</t>
  </si>
  <si>
    <t>二、三次文献得分</t>
  </si>
  <si>
    <t>二、三次文献是否满足必备条件</t>
  </si>
  <si>
    <t>调研报告得分</t>
  </si>
  <si>
    <t>调研报告
是否满足必备条件</t>
  </si>
  <si>
    <t>软件开发与维护得分</t>
  </si>
  <si>
    <t>软件开发与维护
是否满足必备条件</t>
  </si>
  <si>
    <t>推广活动得分</t>
  </si>
  <si>
    <t>推广活动
是否满足必备条件</t>
  </si>
  <si>
    <t>项目建设得分</t>
  </si>
  <si>
    <t>项目建设
是否满足必备条件</t>
  </si>
  <si>
    <t>研究成果</t>
  </si>
  <si>
    <t>论文发表得分</t>
  </si>
  <si>
    <t>论文发表
是否满足必备条件</t>
  </si>
  <si>
    <t>著作、教材得分</t>
  </si>
  <si>
    <t>著作、教材
是否满足必备条件</t>
  </si>
  <si>
    <t>科研课题得分</t>
  </si>
  <si>
    <t>科研课题
是否满足必备条件</t>
  </si>
  <si>
    <t>奖项得分</t>
  </si>
  <si>
    <t>成果、学术活动奖项
是否满足必备条件</t>
  </si>
  <si>
    <t>结果汇总</t>
  </si>
  <si>
    <t>工作成果
得分合计</t>
  </si>
  <si>
    <t>研究成果
得分合计</t>
  </si>
  <si>
    <t>基本条件是否满足</t>
  </si>
  <si>
    <t>工作成果是否满足</t>
  </si>
  <si>
    <t>研究成果是否满足</t>
  </si>
  <si>
    <t>基本条件满足数量</t>
  </si>
  <si>
    <t>工作成果满足数量</t>
  </si>
  <si>
    <t>论文著作满足数量</t>
  </si>
  <si>
    <t>研究成果满足数量</t>
  </si>
  <si>
    <t>是否具备推荐申报资格</t>
  </si>
  <si>
    <t>总计得分：</t>
  </si>
  <si>
    <t>本人承诺</t>
  </si>
  <si>
    <t xml:space="preserve">       
        所填内容属实，如有虚报，本人愿承担所有后果。
                                     本  人（签名）：              年    月     日        </t>
  </si>
  <si>
    <t>所在部门（单位）审核意见</t>
  </si>
  <si>
    <t xml:space="preserve">        
        经查，该同志所填内容属实，佐证材料完备，同意申报。
         负责人（签名）：               公章
                                                                  年    月     日</t>
  </si>
  <si>
    <t>学校专业技术岗位等级晋升工作领导小组意见</t>
  </si>
  <si>
    <t xml:space="preserve">        负责人（签名）：               公章
                                                                  年    月     日</t>
  </si>
  <si>
    <t>大连职业技术学院（大连开放大学）专业技术职称评审量化赋分认定表（ 2023 年度）</t>
  </si>
  <si>
    <t>序号</t>
  </si>
  <si>
    <t>姓名</t>
  </si>
  <si>
    <t>性别</t>
  </si>
  <si>
    <t>从事教育管理研究工作累计时间（年）</t>
  </si>
  <si>
    <t>现专业技术职称情况</t>
  </si>
  <si>
    <t>申报专业技术职称</t>
  </si>
  <si>
    <t>量化赋分结果汇总</t>
  </si>
  <si>
    <t>总计得分</t>
  </si>
  <si>
    <t>项目设计能力</t>
  </si>
  <si>
    <t>产教融合能力</t>
  </si>
  <si>
    <t>其他成绩附加</t>
  </si>
  <si>
    <t>服务专业领域</t>
  </si>
  <si>
    <t>服务行业企业</t>
  </si>
  <si>
    <t>教育教学改革项目</t>
  </si>
  <si>
    <t>著作、教材及教学（实验）标准</t>
  </si>
  <si>
    <t>个人荣誉</t>
  </si>
  <si>
    <t>素质教育类社团指导</t>
  </si>
  <si>
    <t>实训项目</t>
  </si>
  <si>
    <t>产教融合项目</t>
  </si>
  <si>
    <t>国家级</t>
  </si>
  <si>
    <t>大型企业</t>
  </si>
  <si>
    <t>国家级项目</t>
  </si>
  <si>
    <r>
      <rPr>
        <sz val="10.5"/>
        <rFont val="宋体"/>
        <charset val="134"/>
      </rPr>
      <t>普通教材</t>
    </r>
  </si>
  <si>
    <t>科研骨干</t>
  </si>
  <si>
    <r>
      <rPr>
        <sz val="10.5"/>
        <rFont val="宋体"/>
        <charset val="134"/>
      </rPr>
      <t>社团指导教师</t>
    </r>
  </si>
  <si>
    <t>创新创业项目</t>
  </si>
  <si>
    <t>团体荣誉</t>
  </si>
  <si>
    <t>省级</t>
  </si>
  <si>
    <t>国家级行业协会</t>
  </si>
  <si>
    <t>省级项目</t>
  </si>
  <si>
    <r>
      <rPr>
        <sz val="10.5"/>
        <rFont val="宋体"/>
        <charset val="134"/>
      </rPr>
      <t>省级规划教材</t>
    </r>
  </si>
  <si>
    <t>学术带头人</t>
  </si>
  <si>
    <t>工作项目荣誉</t>
  </si>
  <si>
    <t>市级</t>
  </si>
  <si>
    <t>中型企业</t>
  </si>
  <si>
    <t>市级项目</t>
  </si>
  <si>
    <t>校级</t>
  </si>
  <si>
    <t>省级行业协会</t>
  </si>
  <si>
    <t>校级项目</t>
  </si>
  <si>
    <t>小型企业</t>
  </si>
  <si>
    <t>市级行业协会</t>
  </si>
  <si>
    <t>工具书</t>
  </si>
  <si>
    <t>微型企业</t>
  </si>
  <si>
    <t>教学参考书</t>
  </si>
  <si>
    <r>
      <rPr>
        <sz val="14"/>
        <rFont val="宋体"/>
        <charset val="134"/>
      </rPr>
      <t>学术论文或文章发表</t>
    </r>
  </si>
  <si>
    <t>教科研、党建、统战课题项目</t>
  </si>
  <si>
    <t>项目类型</t>
  </si>
  <si>
    <t>本人比赛获奖级别</t>
  </si>
  <si>
    <t>指导学生比赛获奖</t>
  </si>
  <si>
    <t>专业建设</t>
  </si>
  <si>
    <t>课程建设</t>
  </si>
  <si>
    <t>团队建设</t>
  </si>
  <si>
    <t>文化建设项目</t>
  </si>
  <si>
    <t>其他建设项目</t>
  </si>
  <si>
    <r>
      <rPr>
        <sz val="10.5"/>
        <rFont val="宋体"/>
        <charset val="134"/>
      </rPr>
      <t>工作项目荣誉</t>
    </r>
  </si>
  <si>
    <t>JA三大检索</t>
  </si>
  <si>
    <t>外观设计专利</t>
  </si>
  <si>
    <t>国家级成果奖</t>
  </si>
  <si>
    <t>世界技能大赛</t>
  </si>
  <si>
    <t>品牌（示范）专业</t>
  </si>
  <si>
    <t>课程案例</t>
  </si>
  <si>
    <t>教学团队</t>
  </si>
  <si>
    <t>教学名师</t>
  </si>
  <si>
    <t>学生团体荣誉</t>
  </si>
  <si>
    <t>文化建设</t>
  </si>
  <si>
    <t>实训项目建设</t>
  </si>
  <si>
    <t>教师党支部书记</t>
  </si>
  <si>
    <t>中文核心期刊</t>
  </si>
  <si>
    <t>软件著作权登记</t>
  </si>
  <si>
    <t>省级成果奖</t>
  </si>
  <si>
    <t>双高专业群</t>
  </si>
  <si>
    <t>精品教材</t>
  </si>
  <si>
    <t>科研创新团队（平台）</t>
  </si>
  <si>
    <t>辅导员名师</t>
  </si>
  <si>
    <t>党组织荣誉</t>
  </si>
  <si>
    <t>党务工作项目荣誉</t>
  </si>
  <si>
    <t>CA三大检索</t>
  </si>
  <si>
    <t>实用新型专利</t>
  </si>
  <si>
    <t>市级成果奖</t>
  </si>
  <si>
    <t>卓越校专业群</t>
  </si>
  <si>
    <t>教材建设奖</t>
  </si>
  <si>
    <t>专业带头人</t>
  </si>
  <si>
    <t>学生工作项目</t>
  </si>
  <si>
    <t>省级马克思主义教材</t>
  </si>
  <si>
    <t>发明专利</t>
  </si>
  <si>
    <t>国家开放大学成果奖</t>
  </si>
  <si>
    <t>国家开放大学</t>
  </si>
  <si>
    <t>五星级专业</t>
  </si>
  <si>
    <t>职业体验课</t>
  </si>
  <si>
    <t>中图学会课题项目</t>
  </si>
  <si>
    <t>校级成果奖</t>
  </si>
  <si>
    <t>四星级专业</t>
  </si>
  <si>
    <t>技能大师</t>
  </si>
  <si>
    <t>国家级马克思主义教材</t>
  </si>
  <si>
    <t>省级学会课题项目</t>
  </si>
  <si>
    <t>中图学会学术活动</t>
  </si>
  <si>
    <t>主持资源库建设</t>
  </si>
  <si>
    <t>骨干教师</t>
  </si>
  <si>
    <t>省级学会学术活动</t>
  </si>
  <si>
    <t>参与资源库建设</t>
  </si>
  <si>
    <t>马克思主义理论学术专著</t>
  </si>
</sst>
</file>

<file path=xl/styles.xml><?xml version="1.0" encoding="utf-8"?>
<styleSheet xmlns="http://schemas.openxmlformats.org/spreadsheetml/2006/main" xmlns:xr9="http://schemas.microsoft.com/office/spreadsheetml/2016/revision9">
  <numFmts count="1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0.00_ "/>
    <numFmt numFmtId="178" formatCode="[DBNum1][$-804]yyyy&quot;年&quot;m&quot;月&quot;;@"/>
    <numFmt numFmtId="179" formatCode="[=0]&quot;&quot;;General"/>
    <numFmt numFmtId="180" formatCode="0_ "/>
    <numFmt numFmtId="181" formatCode="[DBNum1][$-804]yyyy&quot;年&quot;m&quot;月&quot;d&quot;日&quot;;@"/>
    <numFmt numFmtId="182" formatCode="yyyy&quot;年&quot;m&quot;月&quot;d&quot;日&quot;;@"/>
    <numFmt numFmtId="183" formatCode="0.000_ "/>
    <numFmt numFmtId="184" formatCode="0.0_);[Red]\(0.0\)"/>
    <numFmt numFmtId="185" formatCode="0_);[Red]\(0\)"/>
    <numFmt numFmtId="186" formatCode="0.00_);[Red]\(0.00\)"/>
  </numFmts>
  <fonts count="51">
    <font>
      <sz val="12"/>
      <name val="宋体"/>
      <charset val="134"/>
    </font>
    <font>
      <sz val="14"/>
      <name val="宋体"/>
      <charset val="134"/>
    </font>
    <font>
      <sz val="10.5"/>
      <name val="宋体"/>
      <charset val="134"/>
    </font>
    <font>
      <sz val="9"/>
      <name val="宋体"/>
      <charset val="134"/>
    </font>
    <font>
      <sz val="10"/>
      <name val="宋体"/>
      <charset val="134"/>
    </font>
    <font>
      <b/>
      <sz val="9"/>
      <name val="楷体_GB2312"/>
      <charset val="134"/>
    </font>
    <font>
      <b/>
      <sz val="20"/>
      <name val="新宋体"/>
      <charset val="134"/>
    </font>
    <font>
      <sz val="12"/>
      <color theme="1"/>
      <name val="宋体"/>
      <charset val="134"/>
    </font>
    <font>
      <sz val="11"/>
      <color indexed="9"/>
      <name val="宋体"/>
      <charset val="134"/>
    </font>
    <font>
      <b/>
      <sz val="28"/>
      <name val="楷体_GB2312"/>
      <charset val="134"/>
    </font>
    <font>
      <b/>
      <u/>
      <sz val="18"/>
      <name val="宋体"/>
      <charset val="134"/>
    </font>
    <font>
      <sz val="24"/>
      <name val="华文中宋"/>
      <charset val="134"/>
    </font>
    <font>
      <b/>
      <sz val="16"/>
      <name val="楷体_GB2312"/>
      <charset val="134"/>
    </font>
    <font>
      <b/>
      <sz val="14"/>
      <name val="楷体_GB2312"/>
      <charset val="134"/>
    </font>
    <font>
      <b/>
      <sz val="15"/>
      <name val="楷体_GB2312"/>
      <charset val="134"/>
    </font>
    <font>
      <b/>
      <sz val="18"/>
      <name val="楷体_GB2312"/>
      <charset val="134"/>
    </font>
    <font>
      <b/>
      <sz val="10.5"/>
      <name val="楷体_GB2312"/>
      <charset val="134"/>
    </font>
    <font>
      <sz val="10.5"/>
      <name val="楷体_GB2312"/>
      <charset val="134"/>
    </font>
    <font>
      <b/>
      <sz val="12"/>
      <name val="宋体"/>
      <charset val="134"/>
    </font>
    <font>
      <sz val="9"/>
      <name val="楷体_GB2312"/>
      <charset val="134"/>
    </font>
    <font>
      <b/>
      <sz val="18"/>
      <name val="宋体"/>
      <charset val="134"/>
    </font>
    <font>
      <b/>
      <sz val="11"/>
      <name val="楷体_GB2312"/>
      <charset val="134"/>
    </font>
    <font>
      <b/>
      <sz val="11"/>
      <name val="宋体"/>
      <charset val="134"/>
    </font>
    <font>
      <sz val="11"/>
      <name val="楷体_GB2312"/>
      <charset val="134"/>
    </font>
    <font>
      <sz val="11"/>
      <name val="宋体"/>
      <charset val="134"/>
    </font>
    <font>
      <sz val="14"/>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10"/>
      <name val="宋体"/>
      <charset val="134"/>
    </font>
    <font>
      <sz val="9"/>
      <name val="宋体"/>
      <charset val="134"/>
    </font>
    <font>
      <b/>
      <sz val="9"/>
      <name val="宋体"/>
      <charset val="134"/>
    </font>
    <font>
      <b/>
      <sz val="9"/>
      <color indexed="10"/>
      <name val="宋体"/>
      <charset val="134"/>
    </font>
    <font>
      <sz val="9"/>
      <name val="Tahoma"/>
      <charset val="134"/>
    </font>
  </fonts>
  <fills count="40">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38"/>
        <bgColor indexed="64"/>
      </patternFill>
    </fill>
    <fill>
      <patternFill patternType="solid">
        <fgColor rgb="FFCCCCFF"/>
        <bgColor indexed="64"/>
      </patternFill>
    </fill>
    <fill>
      <patternFill patternType="solid">
        <fgColor indexed="31"/>
        <bgColor indexed="64"/>
      </patternFill>
    </fill>
    <fill>
      <patternFill patternType="solid">
        <fgColor rgb="FFFFFF00"/>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6" fillId="0" borderId="0" applyFont="0" applyFill="0" applyBorder="0" applyAlignment="0" applyProtection="0">
      <alignment vertical="center"/>
    </xf>
    <xf numFmtId="44" fontId="26" fillId="0" borderId="0" applyFont="0" applyFill="0" applyBorder="0" applyAlignment="0" applyProtection="0">
      <alignment vertical="center"/>
    </xf>
    <xf numFmtId="9" fontId="26" fillId="0" borderId="0" applyFont="0" applyFill="0" applyBorder="0" applyAlignment="0" applyProtection="0">
      <alignment vertical="center"/>
    </xf>
    <xf numFmtId="41"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9" borderId="1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4" fillId="0" borderId="0" applyNumberFormat="0" applyFill="0" applyBorder="0" applyAlignment="0" applyProtection="0">
      <alignment vertical="center"/>
    </xf>
    <xf numFmtId="0" fontId="35" fillId="10" borderId="16" applyNumberFormat="0" applyAlignment="0" applyProtection="0">
      <alignment vertical="center"/>
    </xf>
    <xf numFmtId="0" fontId="36" fillId="11" borderId="17" applyNumberFormat="0" applyAlignment="0" applyProtection="0">
      <alignment vertical="center"/>
    </xf>
    <xf numFmtId="0" fontId="37" fillId="11" borderId="16" applyNumberFormat="0" applyAlignment="0" applyProtection="0">
      <alignment vertical="center"/>
    </xf>
    <xf numFmtId="0" fontId="38" fillId="12" borderId="18" applyNumberFormat="0" applyAlignment="0" applyProtection="0">
      <alignment vertical="center"/>
    </xf>
    <xf numFmtId="0" fontId="39" fillId="0" borderId="19" applyNumberFormat="0" applyFill="0" applyAlignment="0" applyProtection="0">
      <alignment vertical="center"/>
    </xf>
    <xf numFmtId="0" fontId="40" fillId="0" borderId="20" applyNumberFormat="0" applyFill="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5" fillId="25" borderId="0" applyNumberFormat="0" applyBorder="0" applyAlignment="0" applyProtection="0">
      <alignment vertical="center"/>
    </xf>
    <xf numFmtId="0" fontId="45"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5" fillId="29" borderId="0" applyNumberFormat="0" applyBorder="0" applyAlignment="0" applyProtection="0">
      <alignment vertical="center"/>
    </xf>
    <xf numFmtId="0" fontId="45"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5" fillId="33" borderId="0" applyNumberFormat="0" applyBorder="0" applyAlignment="0" applyProtection="0">
      <alignment vertical="center"/>
    </xf>
    <xf numFmtId="0" fontId="45"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5" fillId="37" borderId="0" applyNumberFormat="0" applyBorder="0" applyAlignment="0" applyProtection="0">
      <alignment vertical="center"/>
    </xf>
    <xf numFmtId="0" fontId="45" fillId="38" borderId="0" applyNumberFormat="0" applyBorder="0" applyAlignment="0" applyProtection="0">
      <alignment vertical="center"/>
    </xf>
    <xf numFmtId="0" fontId="44" fillId="39" borderId="0" applyNumberFormat="0" applyBorder="0" applyAlignment="0" applyProtection="0">
      <alignment vertical="center"/>
    </xf>
    <xf numFmtId="14" fontId="0" fillId="0" borderId="0">
      <alignment vertical="center"/>
    </xf>
    <xf numFmtId="0" fontId="0" fillId="0" borderId="0">
      <alignment vertical="center"/>
    </xf>
    <xf numFmtId="0" fontId="0" fillId="0" borderId="0">
      <alignment vertical="center"/>
    </xf>
  </cellStyleXfs>
  <cellXfs count="216">
    <xf numFmtId="0" fontId="0" fillId="0" borderId="0" xfId="0">
      <alignment vertical="center"/>
    </xf>
    <xf numFmtId="0" fontId="1" fillId="0" borderId="1" xfId="0" applyFont="1" applyBorder="1" applyAlignment="1">
      <alignment horizontal="justify"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3" fillId="0" borderId="0" xfId="0" applyFont="1" applyAlignment="1">
      <alignment horizontal="center" wrapText="1"/>
    </xf>
    <xf numFmtId="0" fontId="4" fillId="0" borderId="0" xfId="0" applyFont="1" applyAlignment="1">
      <alignment horizontal="center" vertical="center" wrapText="1"/>
    </xf>
    <xf numFmtId="0" fontId="5" fillId="0" borderId="0" xfId="0" applyFont="1" applyAlignment="1" applyProtection="1">
      <alignment horizontal="center" vertical="center" wrapText="1"/>
      <protection hidden="1"/>
    </xf>
    <xf numFmtId="0" fontId="4" fillId="0" borderId="0" xfId="0" applyFont="1" applyAlignment="1">
      <alignment horizontal="center" wrapText="1"/>
    </xf>
    <xf numFmtId="0" fontId="6" fillId="0" borderId="0" xfId="0" applyFont="1" applyBorder="1" applyAlignment="1" applyProtection="1">
      <alignment horizontal="center" vertical="center" wrapText="1"/>
      <protection hidden="1"/>
    </xf>
    <xf numFmtId="0" fontId="4" fillId="0" borderId="2"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176" fontId="5" fillId="0" borderId="2" xfId="0" applyNumberFormat="1" applyFont="1" applyBorder="1" applyAlignment="1" applyProtection="1">
      <alignment horizontal="center" vertical="center" wrapText="1"/>
      <protection hidden="1"/>
    </xf>
    <xf numFmtId="0" fontId="5" fillId="0" borderId="2" xfId="0" applyNumberFormat="1"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0" fontId="0" fillId="0" borderId="0" xfId="0"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177" fontId="5" fillId="0" borderId="2" xfId="0" applyNumberFormat="1" applyFont="1" applyBorder="1" applyAlignment="1" applyProtection="1">
      <alignment horizontal="center" vertical="center" wrapText="1"/>
      <protection hidden="1"/>
    </xf>
    <xf numFmtId="0" fontId="0" fillId="0" borderId="2" xfId="0" applyFill="1" applyBorder="1" applyProtection="1">
      <alignment vertical="center"/>
      <protection hidden="1"/>
    </xf>
    <xf numFmtId="0" fontId="0" fillId="0" borderId="0" xfId="0" applyFill="1" applyBorder="1" applyProtection="1">
      <alignment vertical="center"/>
      <protection locked="0" hidden="1"/>
    </xf>
    <xf numFmtId="0" fontId="0" fillId="0" borderId="6" xfId="0" applyFill="1" applyBorder="1" applyProtection="1">
      <alignment vertical="center"/>
      <protection locked="0" hidden="1"/>
    </xf>
    <xf numFmtId="0" fontId="0" fillId="0" borderId="2" xfId="0" applyFill="1" applyBorder="1" applyProtection="1">
      <alignment vertical="center"/>
      <protection locked="0" hidden="1"/>
    </xf>
    <xf numFmtId="0" fontId="7" fillId="2" borderId="2" xfId="0" applyFont="1" applyFill="1" applyBorder="1" applyProtection="1">
      <alignment vertical="center"/>
      <protection locked="0" hidden="1"/>
    </xf>
    <xf numFmtId="0" fontId="7" fillId="2" borderId="2" xfId="0" applyFont="1" applyFill="1" applyBorder="1" applyAlignment="1" applyProtection="1">
      <alignment horizontal="center" vertical="center"/>
      <protection locked="0" hidden="1"/>
    </xf>
    <xf numFmtId="0" fontId="7" fillId="2" borderId="1" xfId="0" applyFont="1" applyFill="1" applyBorder="1" applyProtection="1">
      <alignment vertical="center"/>
      <protection locked="0" hidden="1"/>
    </xf>
    <xf numFmtId="0" fontId="0" fillId="2" borderId="0" xfId="0" applyFill="1" applyBorder="1" applyProtection="1">
      <alignment vertical="center"/>
      <protection hidden="1"/>
    </xf>
    <xf numFmtId="0" fontId="0" fillId="0" borderId="0" xfId="0" applyFill="1" applyBorder="1" applyProtection="1">
      <alignment vertical="center"/>
      <protection hidden="1"/>
    </xf>
    <xf numFmtId="0" fontId="0" fillId="3" borderId="0" xfId="0" applyFill="1" applyBorder="1" applyProtection="1">
      <alignment vertical="center"/>
      <protection locked="0" hidden="1"/>
    </xf>
    <xf numFmtId="0" fontId="8" fillId="4" borderId="0" xfId="0" applyFont="1" applyFill="1" applyBorder="1" applyAlignment="1" applyProtection="1">
      <alignment horizontal="left" vertical="center"/>
      <protection hidden="1"/>
    </xf>
    <xf numFmtId="0" fontId="8" fillId="4" borderId="0" xfId="0" applyFont="1" applyFill="1" applyBorder="1" applyAlignment="1" applyProtection="1">
      <alignment vertical="center"/>
      <protection hidden="1"/>
    </xf>
    <xf numFmtId="0" fontId="0" fillId="5" borderId="0" xfId="0" applyFill="1" applyBorder="1" applyProtection="1">
      <alignment vertical="center"/>
      <protection hidden="1"/>
    </xf>
    <xf numFmtId="0" fontId="9" fillId="5" borderId="0" xfId="0" applyFont="1" applyFill="1" applyBorder="1" applyAlignment="1" applyProtection="1">
      <alignment horizontal="center" vertical="center" wrapText="1"/>
      <protection hidden="1"/>
    </xf>
    <xf numFmtId="0" fontId="10" fillId="5" borderId="0" xfId="0" applyFont="1" applyFill="1" applyBorder="1" applyAlignment="1" applyProtection="1">
      <alignment vertical="center"/>
      <protection hidden="1"/>
    </xf>
    <xf numFmtId="0" fontId="10" fillId="2" borderId="8" xfId="0" applyFont="1" applyFill="1" applyBorder="1" applyAlignment="1" applyProtection="1">
      <alignment horizontal="center" vertical="center"/>
      <protection locked="0" hidden="1"/>
    </xf>
    <xf numFmtId="0" fontId="0" fillId="5" borderId="0" xfId="0" applyFill="1" applyBorder="1" applyAlignment="1" applyProtection="1">
      <alignment vertical="center"/>
      <protection hidden="1"/>
    </xf>
    <xf numFmtId="0" fontId="11" fillId="5" borderId="0" xfId="0" applyFont="1" applyFill="1" applyBorder="1" applyAlignment="1" applyProtection="1">
      <alignment horizontal="center" vertical="center"/>
      <protection hidden="1"/>
    </xf>
    <xf numFmtId="0" fontId="12" fillId="5" borderId="0" xfId="0" applyFont="1" applyFill="1" applyBorder="1" applyAlignment="1" applyProtection="1">
      <protection hidden="1"/>
    </xf>
    <xf numFmtId="0" fontId="12" fillId="5" borderId="0" xfId="0" applyFont="1" applyFill="1" applyBorder="1" applyAlignment="1" applyProtection="1">
      <alignment horizontal="distributed"/>
      <protection hidden="1"/>
    </xf>
    <xf numFmtId="0" fontId="13" fillId="2" borderId="8" xfId="0" applyFont="1" applyFill="1" applyBorder="1" applyAlignment="1" applyProtection="1">
      <alignment horizontal="center" shrinkToFit="1"/>
      <protection locked="0" hidden="1"/>
    </xf>
    <xf numFmtId="0" fontId="14" fillId="5" borderId="0" xfId="0" applyFont="1" applyFill="1" applyBorder="1" applyAlignment="1" applyProtection="1">
      <protection hidden="1"/>
    </xf>
    <xf numFmtId="0" fontId="14" fillId="5" borderId="0" xfId="0" applyFont="1" applyFill="1" applyBorder="1" applyAlignment="1" applyProtection="1">
      <alignment horizontal="distributed"/>
      <protection hidden="1"/>
    </xf>
    <xf numFmtId="0" fontId="14" fillId="5" borderId="8" xfId="0" applyFont="1" applyFill="1" applyBorder="1" applyAlignment="1" applyProtection="1">
      <alignment horizontal="center"/>
      <protection hidden="1"/>
    </xf>
    <xf numFmtId="0" fontId="13" fillId="5" borderId="8" xfId="0" applyFont="1" applyFill="1" applyBorder="1" applyAlignment="1" applyProtection="1">
      <alignment horizontal="center"/>
      <protection hidden="1"/>
    </xf>
    <xf numFmtId="57" fontId="13" fillId="2" borderId="8" xfId="0" applyNumberFormat="1" applyFont="1" applyFill="1" applyBorder="1" applyAlignment="1" applyProtection="1">
      <alignment horizontal="center" shrinkToFit="1"/>
      <protection locked="0" hidden="1"/>
    </xf>
    <xf numFmtId="178" fontId="13" fillId="5" borderId="0" xfId="0" applyNumberFormat="1" applyFont="1" applyFill="1" applyBorder="1" applyAlignment="1" applyProtection="1">
      <alignment shrinkToFit="1"/>
      <protection hidden="1"/>
    </xf>
    <xf numFmtId="0" fontId="0" fillId="5" borderId="0" xfId="0" applyFill="1" applyBorder="1" applyAlignment="1" applyProtection="1">
      <alignment horizontal="center" vertical="center"/>
      <protection hidden="1"/>
    </xf>
    <xf numFmtId="0" fontId="12" fillId="5" borderId="0" xfId="0" applyFont="1" applyFill="1" applyBorder="1" applyAlignment="1" applyProtection="1">
      <alignment horizontal="center"/>
      <protection hidden="1"/>
    </xf>
    <xf numFmtId="178" fontId="13" fillId="5" borderId="0" xfId="0" applyNumberFormat="1" applyFont="1" applyFill="1" applyBorder="1" applyAlignment="1" applyProtection="1">
      <alignment horizontal="center" shrinkToFit="1"/>
      <protection hidden="1"/>
    </xf>
    <xf numFmtId="0" fontId="15" fillId="5" borderId="0" xfId="0" applyFont="1" applyFill="1" applyBorder="1" applyAlignment="1" applyProtection="1">
      <alignment horizontal="center"/>
      <protection hidden="1"/>
    </xf>
    <xf numFmtId="0" fontId="2" fillId="2" borderId="0" xfId="0" applyFont="1" applyFill="1" applyBorder="1" applyAlignment="1" applyProtection="1">
      <alignment horizontal="center" vertical="center" wrapText="1"/>
      <protection locked="0" hidden="1"/>
    </xf>
    <xf numFmtId="179" fontId="16" fillId="2" borderId="0" xfId="0" applyNumberFormat="1" applyFont="1" applyFill="1" applyBorder="1" applyAlignment="1" applyProtection="1">
      <alignment horizontal="center" vertical="center" wrapText="1"/>
      <protection locked="0" hidden="1"/>
    </xf>
    <xf numFmtId="0" fontId="16" fillId="2" borderId="0" xfId="0" applyFont="1" applyFill="1" applyBorder="1" applyAlignment="1" applyProtection="1">
      <alignment horizontal="center" vertical="center" shrinkToFit="1"/>
      <protection locked="0" hidden="1"/>
    </xf>
    <xf numFmtId="176" fontId="16" fillId="2" borderId="0" xfId="0" applyNumberFormat="1" applyFont="1" applyFill="1" applyBorder="1" applyAlignment="1" applyProtection="1">
      <alignment horizontal="center" vertical="center" shrinkToFit="1"/>
      <protection locked="0" hidden="1"/>
    </xf>
    <xf numFmtId="0" fontId="2" fillId="6" borderId="2" xfId="0" applyFont="1" applyFill="1" applyBorder="1" applyAlignment="1" applyProtection="1">
      <alignment horizontal="center" vertical="center" shrinkToFit="1"/>
      <protection hidden="1"/>
    </xf>
    <xf numFmtId="179" fontId="2" fillId="6" borderId="1" xfId="0" applyNumberFormat="1" applyFont="1" applyFill="1" applyBorder="1" applyAlignment="1" applyProtection="1">
      <alignment horizontal="center" vertical="center" shrinkToFit="1"/>
      <protection hidden="1"/>
    </xf>
    <xf numFmtId="179" fontId="2" fillId="6" borderId="6" xfId="0" applyNumberFormat="1" applyFont="1" applyFill="1" applyBorder="1" applyAlignment="1" applyProtection="1">
      <alignment horizontal="center" vertical="center" shrinkToFit="1"/>
      <protection hidden="1"/>
    </xf>
    <xf numFmtId="0" fontId="17" fillId="2" borderId="1" xfId="0" applyFont="1" applyFill="1" applyBorder="1" applyAlignment="1" applyProtection="1">
      <alignment horizontal="center" vertical="center" shrinkToFit="1"/>
      <protection locked="0" hidden="1"/>
    </xf>
    <xf numFmtId="0" fontId="17" fillId="2" borderId="6" xfId="0" applyFont="1" applyFill="1" applyBorder="1" applyAlignment="1" applyProtection="1">
      <alignment horizontal="center" vertical="center" shrinkToFit="1"/>
      <protection locked="0" hidden="1"/>
    </xf>
    <xf numFmtId="0" fontId="2" fillId="6" borderId="1" xfId="0" applyFont="1" applyFill="1" applyBorder="1" applyAlignment="1" applyProtection="1">
      <alignment horizontal="center" vertical="center" wrapText="1" shrinkToFit="1"/>
      <protection hidden="1"/>
    </xf>
    <xf numFmtId="0" fontId="2" fillId="6" borderId="2" xfId="0" applyFont="1" applyFill="1" applyBorder="1" applyAlignment="1" applyProtection="1">
      <alignment horizontal="center" vertical="center" wrapText="1" shrinkToFit="1"/>
      <protection hidden="1"/>
    </xf>
    <xf numFmtId="0" fontId="17" fillId="2" borderId="9" xfId="0" applyFont="1" applyFill="1" applyBorder="1" applyAlignment="1" applyProtection="1">
      <alignment horizontal="center" vertical="center" shrinkToFit="1"/>
      <protection locked="0" hidden="1"/>
    </xf>
    <xf numFmtId="57" fontId="2" fillId="2" borderId="5" xfId="0" applyNumberFormat="1" applyFont="1" applyFill="1" applyBorder="1" applyAlignment="1" applyProtection="1">
      <alignment horizontal="center" vertical="center" wrapText="1"/>
      <protection locked="0" hidden="1"/>
    </xf>
    <xf numFmtId="0" fontId="2" fillId="6" borderId="6" xfId="0" applyFont="1" applyFill="1" applyBorder="1" applyAlignment="1" applyProtection="1">
      <alignment horizontal="center" vertical="center" wrapText="1" shrinkToFit="1"/>
      <protection hidden="1"/>
    </xf>
    <xf numFmtId="57" fontId="17" fillId="2" borderId="2" xfId="0" applyNumberFormat="1" applyFont="1" applyFill="1" applyBorder="1" applyAlignment="1" applyProtection="1">
      <alignment horizontal="center" vertical="center" shrinkToFit="1"/>
      <protection locked="0" hidden="1"/>
    </xf>
    <xf numFmtId="0" fontId="17" fillId="2" borderId="2" xfId="0" applyFont="1" applyFill="1" applyBorder="1" applyAlignment="1" applyProtection="1">
      <alignment horizontal="center" vertical="center" shrinkToFit="1"/>
      <protection locked="0" hidden="1"/>
    </xf>
    <xf numFmtId="0" fontId="2" fillId="6" borderId="9" xfId="0" applyFont="1" applyFill="1" applyBorder="1" applyAlignment="1" applyProtection="1">
      <alignment horizontal="right" vertical="center" shrinkToFit="1"/>
      <protection hidden="1"/>
    </xf>
    <xf numFmtId="57" fontId="2" fillId="2" borderId="1" xfId="0" applyNumberFormat="1" applyFont="1" applyFill="1" applyBorder="1" applyAlignment="1" applyProtection="1">
      <alignment horizontal="center" vertical="center" wrapText="1"/>
      <protection locked="0" hidden="1"/>
    </xf>
    <xf numFmtId="57" fontId="2" fillId="2" borderId="9" xfId="0" applyNumberFormat="1" applyFont="1" applyFill="1" applyBorder="1" applyAlignment="1" applyProtection="1">
      <alignment horizontal="center" vertical="center" wrapText="1"/>
      <protection locked="0" hidden="1"/>
    </xf>
    <xf numFmtId="57" fontId="2" fillId="2" borderId="6" xfId="0" applyNumberFormat="1" applyFont="1" applyFill="1" applyBorder="1" applyAlignment="1" applyProtection="1">
      <alignment horizontal="center" vertical="center" wrapText="1"/>
      <protection locked="0" hidden="1"/>
    </xf>
    <xf numFmtId="0" fontId="18" fillId="6" borderId="2" xfId="0" applyFont="1" applyFill="1" applyBorder="1" applyAlignment="1" applyProtection="1">
      <alignment horizontal="center" vertical="center" wrapText="1"/>
      <protection hidden="1"/>
    </xf>
    <xf numFmtId="0" fontId="2" fillId="6" borderId="3" xfId="0" applyFont="1" applyFill="1" applyBorder="1" applyAlignment="1" applyProtection="1">
      <alignment horizontal="center" vertical="center" wrapText="1" shrinkToFit="1"/>
      <protection hidden="1"/>
    </xf>
    <xf numFmtId="0" fontId="2" fillId="6" borderId="1" xfId="0" applyFont="1" applyFill="1" applyBorder="1" applyAlignment="1" applyProtection="1">
      <alignment horizontal="center" vertical="center"/>
      <protection hidden="1"/>
    </xf>
    <xf numFmtId="0" fontId="2" fillId="6" borderId="6" xfId="0" applyFont="1" applyFill="1" applyBorder="1" applyAlignment="1" applyProtection="1">
      <alignment horizontal="center" vertical="center"/>
      <protection hidden="1"/>
    </xf>
    <xf numFmtId="0" fontId="2" fillId="6" borderId="9" xfId="0" applyFont="1" applyFill="1" applyBorder="1" applyAlignment="1" applyProtection="1">
      <alignment horizontal="center" vertical="center"/>
      <protection hidden="1"/>
    </xf>
    <xf numFmtId="0" fontId="2" fillId="6" borderId="10" xfId="0" applyFont="1" applyFill="1" applyBorder="1" applyAlignment="1" applyProtection="1">
      <alignment horizontal="center" vertical="center" wrapText="1" shrinkToFit="1"/>
      <protection hidden="1"/>
    </xf>
    <xf numFmtId="180" fontId="17" fillId="2" borderId="1" xfId="0" applyNumberFormat="1" applyFont="1" applyFill="1" applyBorder="1" applyAlignment="1" applyProtection="1">
      <alignment horizontal="center" vertical="center" shrinkToFit="1"/>
      <protection locked="0" hidden="1"/>
    </xf>
    <xf numFmtId="180" fontId="17" fillId="2" borderId="6" xfId="0" applyNumberFormat="1" applyFont="1" applyFill="1" applyBorder="1" applyAlignment="1" applyProtection="1">
      <alignment horizontal="center" vertical="center" shrinkToFit="1"/>
      <protection locked="0" hidden="1"/>
    </xf>
    <xf numFmtId="180" fontId="17" fillId="2" borderId="9" xfId="0" applyNumberFormat="1" applyFont="1" applyFill="1" applyBorder="1" applyAlignment="1" applyProtection="1">
      <alignment horizontal="center" vertical="center" shrinkToFit="1"/>
      <protection locked="0" hidden="1"/>
    </xf>
    <xf numFmtId="0" fontId="2" fillId="6" borderId="4" xfId="0" applyFont="1" applyFill="1" applyBorder="1" applyAlignment="1" applyProtection="1">
      <alignment horizontal="center" vertical="center" wrapText="1" shrinkToFit="1"/>
      <protection hidden="1"/>
    </xf>
    <xf numFmtId="0" fontId="18" fillId="6" borderId="2" xfId="0" applyFont="1" applyFill="1" applyBorder="1" applyAlignment="1" applyProtection="1">
      <alignment horizontal="left" vertical="center" wrapText="1"/>
      <protection locked="0" hidden="1"/>
    </xf>
    <xf numFmtId="0" fontId="2" fillId="6" borderId="1" xfId="0" applyFont="1" applyFill="1" applyBorder="1" applyAlignment="1" applyProtection="1">
      <alignment horizontal="center" vertical="center" shrinkToFit="1"/>
      <protection hidden="1"/>
    </xf>
    <xf numFmtId="0" fontId="2" fillId="6" borderId="9" xfId="0" applyFont="1" applyFill="1" applyBorder="1" applyAlignment="1" applyProtection="1">
      <alignment horizontal="center" vertical="center" shrinkToFit="1"/>
      <protection hidden="1"/>
    </xf>
    <xf numFmtId="0" fontId="2" fillId="6" borderId="6" xfId="0" applyFont="1" applyFill="1" applyBorder="1" applyAlignment="1" applyProtection="1">
      <alignment horizontal="center" vertical="center" shrinkToFit="1"/>
      <protection hidden="1"/>
    </xf>
    <xf numFmtId="49" fontId="5" fillId="0" borderId="2" xfId="0" applyNumberFormat="1" applyFont="1" applyFill="1" applyBorder="1" applyAlignment="1" applyProtection="1">
      <alignment horizontal="center" vertical="center" shrinkToFit="1"/>
      <protection locked="0" hidden="1"/>
    </xf>
    <xf numFmtId="49" fontId="5" fillId="0" borderId="1" xfId="0" applyNumberFormat="1" applyFont="1" applyFill="1" applyBorder="1" applyAlignment="1" applyProtection="1">
      <alignment horizontal="center" vertical="center" shrinkToFit="1"/>
      <protection locked="0" hidden="1"/>
    </xf>
    <xf numFmtId="49" fontId="5" fillId="0" borderId="9" xfId="0" applyNumberFormat="1" applyFont="1" applyFill="1" applyBorder="1" applyAlignment="1" applyProtection="1">
      <alignment horizontal="center" vertical="center" shrinkToFit="1"/>
      <protection locked="0" hidden="1"/>
    </xf>
    <xf numFmtId="49" fontId="5" fillId="0" borderId="6" xfId="0" applyNumberFormat="1" applyFont="1" applyFill="1" applyBorder="1" applyAlignment="1" applyProtection="1">
      <alignment horizontal="center" vertical="center" shrinkToFit="1"/>
      <protection locked="0" hidden="1"/>
    </xf>
    <xf numFmtId="49" fontId="19" fillId="0" borderId="2" xfId="0" applyNumberFormat="1" applyFont="1" applyFill="1" applyBorder="1" applyAlignment="1" applyProtection="1">
      <alignment horizontal="center" vertical="center" shrinkToFit="1"/>
      <protection locked="0" hidden="1"/>
    </xf>
    <xf numFmtId="49" fontId="19" fillId="6" borderId="1" xfId="0" applyNumberFormat="1" applyFont="1" applyFill="1" applyBorder="1" applyAlignment="1" applyProtection="1">
      <alignment horizontal="center" vertical="center" shrinkToFit="1"/>
      <protection hidden="1"/>
    </xf>
    <xf numFmtId="49" fontId="19" fillId="6" borderId="9" xfId="0" applyNumberFormat="1" applyFont="1" applyFill="1" applyBorder="1" applyAlignment="1" applyProtection="1">
      <alignment horizontal="center" vertical="center" shrinkToFit="1"/>
      <protection hidden="1"/>
    </xf>
    <xf numFmtId="0" fontId="7" fillId="2" borderId="6" xfId="0" applyFont="1" applyFill="1" applyBorder="1" applyProtection="1">
      <alignment vertical="center"/>
      <protection locked="0" hidden="1"/>
    </xf>
    <xf numFmtId="0" fontId="7" fillId="5" borderId="0" xfId="0" applyFont="1" applyFill="1" applyBorder="1" applyProtection="1">
      <alignment vertical="center"/>
      <protection hidden="1"/>
    </xf>
    <xf numFmtId="0" fontId="7" fillId="2" borderId="11" xfId="0" applyFont="1" applyFill="1" applyBorder="1" applyProtection="1">
      <alignment vertical="center"/>
      <protection locked="0" hidden="1"/>
    </xf>
    <xf numFmtId="0" fontId="7" fillId="2" borderId="0" xfId="0" applyFont="1" applyFill="1" applyBorder="1" applyProtection="1">
      <alignment vertical="center"/>
      <protection locked="0" hidden="1"/>
    </xf>
    <xf numFmtId="0" fontId="7" fillId="2" borderId="12" xfId="0" applyFont="1" applyFill="1" applyBorder="1" applyProtection="1">
      <alignment vertical="center"/>
      <protection locked="0" hidden="1"/>
    </xf>
    <xf numFmtId="0" fontId="20" fillId="5" borderId="0" xfId="0" applyFont="1" applyFill="1" applyAlignment="1" applyProtection="1">
      <alignment horizontal="left" vertical="center"/>
      <protection hidden="1"/>
    </xf>
    <xf numFmtId="0" fontId="7" fillId="5" borderId="0" xfId="0" applyFont="1" applyFill="1" applyBorder="1" applyAlignment="1" applyProtection="1">
      <alignment vertical="center"/>
      <protection hidden="1"/>
    </xf>
    <xf numFmtId="178"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vertical="center" shrinkToFit="1"/>
      <protection hidden="1"/>
    </xf>
    <xf numFmtId="181" fontId="13" fillId="5" borderId="0" xfId="0" applyNumberFormat="1" applyFont="1" applyFill="1" applyBorder="1" applyAlignment="1" applyProtection="1">
      <alignment horizontal="center" vertical="center" shrinkToFit="1"/>
      <protection hidden="1"/>
    </xf>
    <xf numFmtId="57" fontId="2" fillId="2" borderId="0" xfId="0" applyNumberFormat="1" applyFont="1" applyFill="1" applyBorder="1" applyAlignment="1" applyProtection="1">
      <alignment horizontal="center" vertical="center" wrapText="1"/>
      <protection locked="0" hidden="1"/>
    </xf>
    <xf numFmtId="180" fontId="21" fillId="2" borderId="0" xfId="0" applyNumberFormat="1" applyFont="1" applyFill="1" applyBorder="1" applyAlignment="1" applyProtection="1">
      <alignment horizontal="center" vertical="center"/>
      <protection locked="0" hidden="1"/>
    </xf>
    <xf numFmtId="0" fontId="21" fillId="2" borderId="0" xfId="0" applyFont="1" applyFill="1" applyBorder="1" applyAlignment="1" applyProtection="1">
      <alignment horizontal="left" vertical="center"/>
      <protection locked="0" hidden="1"/>
    </xf>
    <xf numFmtId="182" fontId="17" fillId="2" borderId="2" xfId="0" applyNumberFormat="1" applyFont="1" applyFill="1" applyBorder="1" applyAlignment="1" applyProtection="1">
      <alignment horizontal="center" vertical="center" wrapText="1" shrinkToFit="1"/>
      <protection locked="0" hidden="1"/>
    </xf>
    <xf numFmtId="0" fontId="2" fillId="2" borderId="6" xfId="0" applyFont="1" applyFill="1" applyBorder="1" applyAlignment="1" applyProtection="1">
      <alignment horizontal="center" vertical="center" wrapText="1"/>
      <protection locked="0" hidden="1"/>
    </xf>
    <xf numFmtId="57" fontId="2" fillId="2" borderId="2" xfId="0" applyNumberFormat="1" applyFont="1" applyFill="1" applyBorder="1" applyAlignment="1" applyProtection="1">
      <alignment horizontal="center" vertical="center" wrapText="1"/>
      <protection locked="0" hidden="1"/>
    </xf>
    <xf numFmtId="0" fontId="7" fillId="7" borderId="2" xfId="0" applyFont="1" applyFill="1" applyBorder="1" applyAlignment="1" applyProtection="1">
      <alignment vertical="center" shrinkToFit="1"/>
      <protection locked="0" hidden="1"/>
    </xf>
    <xf numFmtId="0" fontId="2" fillId="6" borderId="6" xfId="0" applyFont="1" applyFill="1" applyBorder="1" applyAlignment="1" applyProtection="1">
      <alignment horizontal="left" vertical="center" shrinkToFit="1"/>
      <protection hidden="1"/>
    </xf>
    <xf numFmtId="0" fontId="7" fillId="7" borderId="2" xfId="0" applyFont="1" applyFill="1" applyBorder="1" applyAlignment="1" applyProtection="1">
      <alignment horizontal="center" vertical="center"/>
      <protection locked="0" hidden="1"/>
    </xf>
    <xf numFmtId="176" fontId="17" fillId="2" borderId="2" xfId="0" applyNumberFormat="1" applyFont="1" applyFill="1" applyBorder="1" applyAlignment="1" applyProtection="1">
      <alignment horizontal="center" vertical="center" wrapText="1" shrinkToFit="1"/>
      <protection locked="0" hidden="1"/>
    </xf>
    <xf numFmtId="0" fontId="2" fillId="6" borderId="1" xfId="0" applyFont="1" applyFill="1" applyBorder="1" applyAlignment="1" applyProtection="1">
      <alignment horizontal="right" vertical="center" shrinkToFit="1"/>
      <protection hidden="1"/>
    </xf>
    <xf numFmtId="0" fontId="7" fillId="0" borderId="2" xfId="0" applyFont="1" applyFill="1" applyBorder="1" applyAlignment="1" applyProtection="1">
      <alignment vertical="center" shrinkToFit="1"/>
      <protection locked="0" hidden="1"/>
    </xf>
    <xf numFmtId="180" fontId="16" fillId="2" borderId="1" xfId="0" applyNumberFormat="1" applyFont="1" applyFill="1" applyBorder="1" applyAlignment="1" applyProtection="1">
      <alignment horizontal="center" vertical="center" shrinkToFit="1"/>
      <protection locked="0" hidden="1"/>
    </xf>
    <xf numFmtId="180" fontId="16" fillId="2" borderId="6" xfId="0" applyNumberFormat="1" applyFont="1" applyFill="1" applyBorder="1" applyAlignment="1" applyProtection="1">
      <alignment horizontal="center" vertical="center" shrinkToFit="1"/>
      <protection locked="0" hidden="1"/>
    </xf>
    <xf numFmtId="0" fontId="7" fillId="0" borderId="2" xfId="0" applyFont="1" applyFill="1" applyBorder="1" applyAlignment="1" applyProtection="1">
      <alignment horizontal="center" vertical="center"/>
      <protection locked="0" hidden="1"/>
    </xf>
    <xf numFmtId="180" fontId="16" fillId="2" borderId="2" xfId="0" applyNumberFormat="1" applyFont="1" applyFill="1" applyBorder="1" applyAlignment="1" applyProtection="1">
      <alignment vertical="center" shrinkToFit="1"/>
      <protection locked="0" hidden="1"/>
    </xf>
    <xf numFmtId="0" fontId="7" fillId="2" borderId="2" xfId="0" applyFont="1" applyFill="1" applyBorder="1" applyAlignment="1" applyProtection="1">
      <alignment horizontal="center" vertical="center" shrinkToFit="1"/>
      <protection locked="0" hidden="1"/>
    </xf>
    <xf numFmtId="49" fontId="19" fillId="0" borderId="9"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horizontal="center" vertical="center" shrinkToFit="1"/>
      <protection locked="0" hidden="1"/>
    </xf>
    <xf numFmtId="177" fontId="5" fillId="6" borderId="2" xfId="0" applyNumberFormat="1" applyFont="1" applyFill="1" applyBorder="1" applyAlignment="1" applyProtection="1">
      <alignment horizontal="center" vertical="center" shrinkToFit="1"/>
      <protection hidden="1"/>
    </xf>
    <xf numFmtId="183" fontId="7" fillId="2" borderId="2" xfId="0" applyNumberFormat="1" applyFont="1" applyFill="1" applyBorder="1" applyAlignment="1" applyProtection="1">
      <alignment horizontal="center" vertical="center"/>
      <protection locked="0" hidden="1"/>
    </xf>
    <xf numFmtId="49" fontId="19" fillId="6" borderId="6" xfId="0" applyNumberFormat="1" applyFont="1" applyFill="1" applyBorder="1" applyAlignment="1" applyProtection="1">
      <alignment horizontal="center" vertical="center" shrinkToFit="1"/>
      <protection hidden="1"/>
    </xf>
    <xf numFmtId="184" fontId="19" fillId="6" borderId="2" xfId="0" applyNumberFormat="1" applyFont="1" applyFill="1" applyBorder="1" applyAlignment="1" applyProtection="1">
      <alignment horizontal="center" vertical="center" shrinkToFit="1"/>
      <protection hidden="1"/>
    </xf>
    <xf numFmtId="0" fontId="7" fillId="2" borderId="2" xfId="0" applyFont="1" applyFill="1" applyBorder="1" applyAlignment="1" applyProtection="1">
      <alignment vertical="center" shrinkToFit="1"/>
      <protection locked="0" hidden="1"/>
    </xf>
    <xf numFmtId="0" fontId="7" fillId="7" borderId="1" xfId="0" applyFont="1" applyFill="1" applyBorder="1" applyAlignment="1" applyProtection="1">
      <alignment horizontal="center" vertical="center" shrinkToFit="1"/>
      <protection locked="0" hidden="1"/>
    </xf>
    <xf numFmtId="0" fontId="7" fillId="7" borderId="6" xfId="0" applyFont="1" applyFill="1" applyBorder="1" applyAlignment="1" applyProtection="1">
      <alignment horizontal="center" vertical="center" shrinkToFit="1"/>
      <protection locked="0" hidden="1"/>
    </xf>
    <xf numFmtId="0" fontId="7" fillId="7" borderId="1" xfId="0" applyFont="1" applyFill="1" applyBorder="1" applyAlignment="1" applyProtection="1">
      <alignment horizontal="center" vertical="center"/>
      <protection locked="0" hidden="1"/>
    </xf>
    <xf numFmtId="0" fontId="7" fillId="7" borderId="6" xfId="0" applyFont="1" applyFill="1" applyBorder="1" applyAlignment="1" applyProtection="1">
      <alignment horizontal="center" vertical="center"/>
      <protection locked="0" hidden="1"/>
    </xf>
    <xf numFmtId="0" fontId="7" fillId="0" borderId="2" xfId="0" applyFont="1" applyFill="1" applyBorder="1" applyAlignment="1" applyProtection="1">
      <alignment horizontal="center" vertical="center" shrinkToFit="1"/>
      <protection locked="0" hidden="1"/>
    </xf>
    <xf numFmtId="0" fontId="7" fillId="7" borderId="2" xfId="0" applyFont="1" applyFill="1" applyBorder="1" applyAlignment="1" applyProtection="1">
      <alignment horizontal="center" vertical="center" shrinkToFit="1"/>
      <protection locked="0" hidden="1"/>
    </xf>
    <xf numFmtId="177" fontId="7" fillId="7" borderId="2" xfId="0" applyNumberFormat="1" applyFont="1" applyFill="1" applyBorder="1" applyAlignment="1" applyProtection="1">
      <alignment horizontal="center" vertical="center"/>
      <protection locked="0" hidden="1"/>
    </xf>
    <xf numFmtId="177" fontId="7" fillId="2" borderId="2" xfId="0" applyNumberFormat="1" applyFont="1" applyFill="1" applyBorder="1" applyAlignment="1" applyProtection="1">
      <alignment horizontal="center" vertical="center"/>
      <protection locked="0" hidden="1"/>
    </xf>
    <xf numFmtId="0" fontId="0" fillId="3" borderId="0" xfId="0" applyFill="1" applyBorder="1" applyProtection="1">
      <alignment vertical="center"/>
      <protection hidden="1"/>
    </xf>
    <xf numFmtId="49" fontId="19" fillId="0" borderId="2" xfId="0" applyNumberFormat="1" applyFont="1" applyFill="1" applyBorder="1" applyAlignment="1" applyProtection="1">
      <alignment vertical="center" shrinkToFit="1"/>
      <protection locked="0" hidden="1"/>
    </xf>
    <xf numFmtId="0" fontId="2" fillId="6" borderId="2" xfId="0" applyFont="1" applyFill="1" applyBorder="1" applyAlignment="1" applyProtection="1">
      <alignment horizontal="center" vertical="center" wrapText="1"/>
      <protection hidden="1"/>
    </xf>
    <xf numFmtId="0" fontId="0" fillId="0" borderId="2" xfId="0" applyBorder="1" applyAlignment="1" applyProtection="1">
      <alignment horizontal="center" vertical="center" shrinkToFit="1"/>
      <protection locked="0" hidden="1"/>
    </xf>
    <xf numFmtId="0" fontId="2" fillId="6" borderId="6" xfId="0" applyFont="1" applyFill="1" applyBorder="1" applyAlignment="1" applyProtection="1">
      <alignment vertical="center" shrinkToFit="1"/>
      <protection hidden="1"/>
    </xf>
    <xf numFmtId="0" fontId="2" fillId="6" borderId="2" xfId="0" applyFont="1" applyFill="1" applyBorder="1" applyAlignment="1" applyProtection="1">
      <alignment vertical="center" shrinkToFit="1"/>
      <protection hidden="1"/>
    </xf>
    <xf numFmtId="49" fontId="19" fillId="0" borderId="1" xfId="0" applyNumberFormat="1" applyFont="1" applyFill="1" applyBorder="1" applyAlignment="1" applyProtection="1">
      <alignment horizontal="center" vertical="center" shrinkToFit="1"/>
      <protection locked="0" hidden="1"/>
    </xf>
    <xf numFmtId="49" fontId="19" fillId="0" borderId="6" xfId="0" applyNumberFormat="1" applyFont="1" applyFill="1" applyBorder="1" applyAlignment="1" applyProtection="1">
      <alignment vertical="center" shrinkToFit="1"/>
      <protection locked="0" hidden="1"/>
    </xf>
    <xf numFmtId="180" fontId="5" fillId="0" borderId="2" xfId="0" applyNumberFormat="1" applyFont="1" applyBorder="1" applyAlignment="1" applyProtection="1">
      <alignment horizontal="center" vertical="center" shrinkToFit="1"/>
      <protection locked="0" hidden="1"/>
    </xf>
    <xf numFmtId="0" fontId="22" fillId="6" borderId="3"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shrinkToFit="1"/>
      <protection hidden="1"/>
    </xf>
    <xf numFmtId="177" fontId="0" fillId="6" borderId="9" xfId="0" applyNumberFormat="1" applyFont="1" applyFill="1" applyBorder="1" applyAlignment="1" applyProtection="1">
      <alignment horizontal="center" vertical="center" shrinkToFit="1"/>
      <protection hidden="1"/>
    </xf>
    <xf numFmtId="177" fontId="0" fillId="6" borderId="6" xfId="0" applyNumberFormat="1" applyFont="1" applyFill="1" applyBorder="1" applyAlignment="1" applyProtection="1">
      <alignment horizontal="center" vertical="center" shrinkToFit="1"/>
      <protection hidden="1"/>
    </xf>
    <xf numFmtId="177" fontId="0" fillId="6" borderId="1" xfId="0" applyNumberFormat="1" applyFont="1" applyFill="1" applyBorder="1" applyAlignment="1" applyProtection="1">
      <alignment horizontal="center" vertical="center" wrapText="1" shrinkToFit="1"/>
      <protection hidden="1"/>
    </xf>
    <xf numFmtId="177" fontId="0" fillId="6" borderId="6" xfId="0" applyNumberFormat="1" applyFont="1" applyFill="1" applyBorder="1" applyAlignment="1" applyProtection="1">
      <alignment horizontal="center" vertical="center" wrapText="1" shrinkToFit="1"/>
      <protection hidden="1"/>
    </xf>
    <xf numFmtId="177" fontId="0" fillId="6" borderId="2" xfId="0" applyNumberFormat="1" applyFont="1" applyFill="1" applyBorder="1" applyAlignment="1" applyProtection="1">
      <alignment horizontal="center" vertical="center" shrinkToFit="1"/>
      <protection hidden="1"/>
    </xf>
    <xf numFmtId="0" fontId="22" fillId="6" borderId="4" xfId="0" applyFont="1" applyFill="1" applyBorder="1" applyAlignment="1" applyProtection="1">
      <alignment horizontal="center" vertical="center" wrapText="1"/>
      <protection hidden="1"/>
    </xf>
    <xf numFmtId="177" fontId="0" fillId="6" borderId="1" xfId="0" applyNumberFormat="1" applyFont="1" applyFill="1" applyBorder="1" applyAlignment="1" applyProtection="1">
      <alignment horizontal="center" vertical="center"/>
      <protection hidden="1"/>
    </xf>
    <xf numFmtId="177" fontId="0" fillId="6" borderId="9" xfId="0" applyNumberFormat="1" applyFont="1" applyFill="1" applyBorder="1" applyAlignment="1" applyProtection="1">
      <alignment horizontal="center" vertical="center"/>
      <protection hidden="1"/>
    </xf>
    <xf numFmtId="177" fontId="0" fillId="6" borderId="6" xfId="0" applyNumberFormat="1" applyFont="1" applyFill="1" applyBorder="1" applyAlignment="1" applyProtection="1">
      <alignment horizontal="center" vertical="center"/>
      <protection hidden="1"/>
    </xf>
    <xf numFmtId="177" fontId="0" fillId="6" borderId="2" xfId="0" applyNumberFormat="1" applyFont="1" applyFill="1" applyBorder="1" applyAlignment="1" applyProtection="1">
      <alignment horizontal="center" vertical="center"/>
      <protection hidden="1"/>
    </xf>
    <xf numFmtId="180" fontId="19" fillId="0" borderId="2" xfId="0" applyNumberFormat="1" applyFont="1" applyBorder="1" applyAlignment="1" applyProtection="1">
      <alignment horizontal="center" vertical="center" shrinkToFit="1"/>
      <protection locked="0" hidden="1"/>
    </xf>
    <xf numFmtId="185" fontId="19" fillId="0" borderId="2" xfId="0" applyNumberFormat="1" applyFont="1" applyFill="1" applyBorder="1" applyAlignment="1" applyProtection="1">
      <alignment horizontal="center" vertical="center" shrinkToFit="1"/>
      <protection locked="0" hidden="1"/>
    </xf>
    <xf numFmtId="186" fontId="5" fillId="6" borderId="2" xfId="0" applyNumberFormat="1" applyFont="1" applyFill="1" applyBorder="1" applyAlignment="1" applyProtection="1">
      <alignment horizontal="center" vertical="center" shrinkToFit="1"/>
      <protection hidden="1"/>
    </xf>
    <xf numFmtId="186" fontId="19" fillId="6" borderId="2" xfId="0" applyNumberFormat="1" applyFont="1" applyFill="1" applyBorder="1" applyAlignment="1" applyProtection="1">
      <alignment horizontal="center" vertical="center" shrinkToFit="1"/>
      <protection hidden="1"/>
    </xf>
    <xf numFmtId="0" fontId="3" fillId="6" borderId="2" xfId="0" applyFont="1" applyFill="1" applyBorder="1" applyAlignment="1" applyProtection="1">
      <alignment horizontal="center" vertical="center" wrapText="1" shrinkToFit="1"/>
      <protection hidden="1"/>
    </xf>
    <xf numFmtId="176" fontId="19" fillId="0" borderId="2" xfId="0" applyNumberFormat="1" applyFont="1" applyFill="1" applyBorder="1" applyAlignment="1" applyProtection="1">
      <alignment horizontal="center" vertical="center" shrinkToFit="1"/>
      <protection locked="0" hidden="1"/>
    </xf>
    <xf numFmtId="186" fontId="19" fillId="0" borderId="2" xfId="0" applyNumberFormat="1" applyFont="1" applyFill="1" applyBorder="1" applyAlignment="1" applyProtection="1">
      <alignment horizontal="center" vertical="center" shrinkToFit="1"/>
      <protection locked="0" hidden="1"/>
    </xf>
    <xf numFmtId="0" fontId="7" fillId="8" borderId="2" xfId="0" applyFont="1" applyFill="1" applyBorder="1" applyAlignment="1" applyProtection="1">
      <alignment horizontal="center" vertical="center"/>
      <protection locked="0" hidden="1"/>
    </xf>
    <xf numFmtId="177" fontId="5" fillId="0" borderId="2" xfId="0" applyNumberFormat="1" applyFont="1" applyBorder="1" applyAlignment="1" applyProtection="1">
      <alignment horizontal="center" vertical="center" shrinkToFit="1"/>
      <protection locked="0" hidden="1"/>
    </xf>
    <xf numFmtId="177" fontId="7" fillId="8" borderId="2" xfId="0" applyNumberFormat="1" applyFont="1" applyFill="1" applyBorder="1" applyAlignment="1" applyProtection="1">
      <alignment horizontal="center" vertical="center"/>
      <protection locked="0" hidden="1"/>
    </xf>
    <xf numFmtId="185" fontId="19" fillId="0" borderId="2" xfId="0" applyNumberFormat="1" applyFont="1" applyBorder="1" applyAlignment="1" applyProtection="1">
      <alignment horizontal="center" vertical="center" shrinkToFit="1"/>
      <protection locked="0" hidden="1"/>
    </xf>
    <xf numFmtId="186" fontId="23" fillId="6" borderId="1" xfId="0" applyNumberFormat="1" applyFont="1" applyFill="1" applyBorder="1" applyAlignment="1" applyProtection="1">
      <alignment horizontal="center" vertical="center"/>
      <protection hidden="1"/>
    </xf>
    <xf numFmtId="186" fontId="23" fillId="6" borderId="9" xfId="0" applyNumberFormat="1" applyFont="1" applyFill="1" applyBorder="1" applyAlignment="1" applyProtection="1">
      <alignment horizontal="center" vertical="center"/>
      <protection hidden="1"/>
    </xf>
    <xf numFmtId="186" fontId="23" fillId="6" borderId="6" xfId="0" applyNumberFormat="1" applyFont="1" applyFill="1" applyBorder="1" applyAlignment="1" applyProtection="1">
      <alignment horizontal="center" vertical="center"/>
      <protection hidden="1"/>
    </xf>
    <xf numFmtId="186" fontId="21" fillId="6" borderId="1" xfId="0" applyNumberFormat="1" applyFont="1" applyFill="1" applyBorder="1" applyAlignment="1" applyProtection="1">
      <alignment horizontal="center" vertical="center"/>
      <protection hidden="1"/>
    </xf>
    <xf numFmtId="186" fontId="21" fillId="6" borderId="6" xfId="0" applyNumberFormat="1" applyFont="1" applyFill="1" applyBorder="1" applyAlignment="1" applyProtection="1">
      <alignment horizontal="center" vertical="center"/>
      <protection hidden="1"/>
    </xf>
    <xf numFmtId="0" fontId="7" fillId="0" borderId="1" xfId="0" applyFont="1" applyFill="1" applyBorder="1" applyAlignment="1" applyProtection="1">
      <alignment horizontal="center" vertical="center"/>
      <protection locked="0" hidden="1"/>
    </xf>
    <xf numFmtId="0" fontId="7" fillId="0" borderId="6" xfId="0" applyFont="1" applyFill="1" applyBorder="1" applyAlignment="1" applyProtection="1">
      <alignment horizontal="center" vertical="center"/>
      <protection locked="0" hidden="1"/>
    </xf>
    <xf numFmtId="0" fontId="7" fillId="0" borderId="2" xfId="0" applyFont="1" applyFill="1" applyBorder="1" applyAlignment="1" applyProtection="1">
      <alignment vertical="center"/>
      <protection locked="0" hidden="1"/>
    </xf>
    <xf numFmtId="0" fontId="22" fillId="6" borderId="3" xfId="0" applyFont="1" applyFill="1" applyBorder="1" applyAlignment="1" applyProtection="1">
      <alignment horizontal="center" vertical="center" wrapText="1" shrinkToFit="1"/>
      <protection hidden="1"/>
    </xf>
    <xf numFmtId="0" fontId="24" fillId="6" borderId="1" xfId="0" applyFont="1" applyFill="1" applyBorder="1" applyAlignment="1" applyProtection="1">
      <alignment horizontal="center" vertical="center" wrapText="1"/>
      <protection hidden="1"/>
    </xf>
    <xf numFmtId="0" fontId="24" fillId="6" borderId="6" xfId="0" applyFont="1" applyFill="1" applyBorder="1" applyAlignment="1" applyProtection="1">
      <alignment horizontal="center" vertical="center" wrapText="1"/>
      <protection hidden="1"/>
    </xf>
    <xf numFmtId="0" fontId="22" fillId="6" borderId="10" xfId="0" applyFont="1" applyFill="1" applyBorder="1" applyAlignment="1" applyProtection="1">
      <alignment horizontal="center" vertical="center" wrapText="1" shrinkToFit="1"/>
      <protection hidden="1"/>
    </xf>
    <xf numFmtId="177" fontId="24" fillId="6" borderId="1" xfId="0" applyNumberFormat="1" applyFont="1" applyFill="1" applyBorder="1" applyAlignment="1" applyProtection="1">
      <alignment horizontal="center" vertical="center" wrapText="1"/>
      <protection hidden="1"/>
    </xf>
    <xf numFmtId="177" fontId="24" fillId="6" borderId="6" xfId="0" applyNumberFormat="1" applyFont="1" applyFill="1" applyBorder="1" applyAlignment="1" applyProtection="1">
      <alignment horizontal="center" vertical="center" wrapText="1"/>
      <protection hidden="1"/>
    </xf>
    <xf numFmtId="0" fontId="24" fillId="6" borderId="2" xfId="0" applyFont="1" applyFill="1" applyBorder="1" applyAlignment="1" applyProtection="1">
      <alignment horizontal="center" vertical="center" wrapText="1"/>
      <protection hidden="1"/>
    </xf>
    <xf numFmtId="177" fontId="24" fillId="6" borderId="2" xfId="0" applyNumberFormat="1" applyFont="1" applyFill="1" applyBorder="1" applyAlignment="1" applyProtection="1">
      <alignment horizontal="center" vertical="center" wrapText="1"/>
      <protection hidden="1"/>
    </xf>
    <xf numFmtId="177" fontId="0" fillId="6" borderId="2" xfId="0" applyNumberFormat="1" applyFont="1" applyFill="1" applyBorder="1" applyAlignment="1" applyProtection="1">
      <alignment vertical="center"/>
      <protection hidden="1"/>
    </xf>
    <xf numFmtId="0" fontId="22" fillId="6" borderId="2" xfId="0" applyFont="1" applyFill="1" applyBorder="1" applyAlignment="1" applyProtection="1">
      <alignment horizontal="center" vertical="center" wrapText="1" shrinkToFit="1"/>
      <protection hidden="1"/>
    </xf>
    <xf numFmtId="177" fontId="22" fillId="6" borderId="1" xfId="0" applyNumberFormat="1" applyFont="1" applyFill="1" applyBorder="1" applyAlignment="1" applyProtection="1">
      <alignment horizontal="center" vertical="center" wrapText="1" shrinkToFit="1"/>
      <protection hidden="1"/>
    </xf>
    <xf numFmtId="177" fontId="22" fillId="6" borderId="6" xfId="0" applyNumberFormat="1" applyFont="1" applyFill="1" applyBorder="1" applyAlignment="1" applyProtection="1">
      <alignment horizontal="center" vertical="center" shrinkToFit="1"/>
      <protection hidden="1"/>
    </xf>
    <xf numFmtId="0" fontId="22" fillId="6" borderId="1" xfId="0" applyFont="1" applyFill="1" applyBorder="1" applyAlignment="1" applyProtection="1">
      <alignment horizontal="center" vertical="center" wrapText="1" shrinkToFit="1"/>
      <protection hidden="1"/>
    </xf>
    <xf numFmtId="0" fontId="22" fillId="6" borderId="6" xfId="0" applyFont="1" applyFill="1" applyBorder="1" applyAlignment="1" applyProtection="1">
      <alignment horizontal="center" vertical="center" wrapText="1" shrinkToFit="1"/>
      <protection hidden="1"/>
    </xf>
    <xf numFmtId="177" fontId="22" fillId="6" borderId="1" xfId="0" applyNumberFormat="1" applyFont="1" applyFill="1" applyBorder="1" applyAlignment="1" applyProtection="1">
      <alignment horizontal="center" vertical="center" shrinkToFit="1"/>
      <protection hidden="1"/>
    </xf>
    <xf numFmtId="0" fontId="18" fillId="6" borderId="1" xfId="0" applyFont="1" applyFill="1" applyBorder="1" applyAlignment="1" applyProtection="1">
      <alignment horizontal="center" vertical="center"/>
      <protection hidden="1"/>
    </xf>
    <xf numFmtId="0" fontId="18" fillId="6" borderId="9" xfId="0" applyFont="1" applyFill="1" applyBorder="1" applyAlignment="1" applyProtection="1">
      <alignment horizontal="center" vertical="center"/>
      <protection hidden="1"/>
    </xf>
    <xf numFmtId="0" fontId="18" fillId="6" borderId="6" xfId="0" applyFont="1" applyFill="1" applyBorder="1" applyAlignment="1" applyProtection="1">
      <alignment horizontal="center" vertical="center"/>
      <protection hidden="1"/>
    </xf>
    <xf numFmtId="0" fontId="25" fillId="6" borderId="2" xfId="0" applyFont="1" applyFill="1" applyBorder="1" applyAlignment="1" applyProtection="1">
      <alignment horizontal="left" vertical="center" wrapText="1"/>
      <protection hidden="1"/>
    </xf>
    <xf numFmtId="0" fontId="24" fillId="6" borderId="9" xfId="0" applyFont="1" applyFill="1" applyBorder="1" applyAlignment="1" applyProtection="1">
      <alignment horizontal="center" vertical="center" wrapText="1"/>
      <protection hidden="1"/>
    </xf>
    <xf numFmtId="177" fontId="24" fillId="6" borderId="9" xfId="0" applyNumberFormat="1" applyFont="1" applyFill="1" applyBorder="1" applyAlignment="1" applyProtection="1">
      <alignment horizontal="center" vertical="center" wrapText="1"/>
      <protection hidden="1"/>
    </xf>
    <xf numFmtId="186" fontId="24" fillId="6" borderId="1" xfId="0" applyNumberFormat="1" applyFont="1" applyFill="1" applyBorder="1" applyAlignment="1" applyProtection="1">
      <alignment horizontal="center" vertical="center" wrapText="1"/>
      <protection hidden="1"/>
    </xf>
    <xf numFmtId="186" fontId="24" fillId="6" borderId="6" xfId="0" applyNumberFormat="1" applyFont="1" applyFill="1" applyBorder="1" applyAlignment="1" applyProtection="1">
      <alignment horizontal="center" vertical="center" wrapText="1"/>
      <protection hidden="1"/>
    </xf>
    <xf numFmtId="177" fontId="22" fillId="6" borderId="6" xfId="0" applyNumberFormat="1" applyFont="1" applyFill="1" applyBorder="1" applyAlignment="1" applyProtection="1">
      <alignment horizontal="center" vertical="center" wrapText="1" shrinkToFit="1"/>
      <protection hidden="1"/>
    </xf>
    <xf numFmtId="177" fontId="22" fillId="6" borderId="9" xfId="0" applyNumberFormat="1" applyFont="1" applyFill="1" applyBorder="1" applyAlignment="1" applyProtection="1">
      <alignment horizontal="center" vertical="center" wrapText="1" shrinkToFit="1"/>
      <protection hidden="1"/>
    </xf>
    <xf numFmtId="177" fontId="22" fillId="6" borderId="9" xfId="0" applyNumberFormat="1" applyFont="1" applyFill="1" applyBorder="1" applyAlignment="1" applyProtection="1">
      <alignment horizontal="center" vertical="center" shrinkToFit="1"/>
      <protection hidden="1"/>
    </xf>
    <xf numFmtId="186" fontId="13" fillId="6" borderId="2" xfId="0" applyNumberFormat="1"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shrinkToFit="1"/>
      <protection locked="0" hidden="1"/>
    </xf>
    <xf numFmtId="0" fontId="7" fillId="2" borderId="1"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horizontal="center" vertical="center" shrinkToFit="1"/>
      <protection locked="0" hidden="1"/>
    </xf>
    <xf numFmtId="0" fontId="7" fillId="2" borderId="6" xfId="0" applyFont="1" applyFill="1" applyBorder="1" applyAlignment="1" applyProtection="1">
      <alignment vertical="center" shrinkToFit="1"/>
      <protection locked="0" hidden="1"/>
    </xf>
    <xf numFmtId="0" fontId="7" fillId="2" borderId="1" xfId="0" applyFont="1" applyFill="1" applyBorder="1" applyAlignment="1" applyProtection="1">
      <alignment horizontal="center" vertical="center"/>
      <protection locked="0" hidden="1"/>
    </xf>
    <xf numFmtId="0" fontId="7" fillId="2" borderId="6" xfId="0" applyFont="1" applyFill="1" applyBorder="1" applyAlignment="1" applyProtection="1">
      <alignment horizontal="center" vertical="center"/>
      <protection locked="0" hidden="1"/>
    </xf>
    <xf numFmtId="0" fontId="0" fillId="0" borderId="6" xfId="0" applyFill="1" applyBorder="1" applyProtection="1">
      <alignment vertical="center"/>
      <protection hidden="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李格非" xfId="49"/>
    <cellStyle name="常规_中南财经政法大学专业技术岗位晋升聘用申报表" xfId="50"/>
    <cellStyle name="常规 2" xfId="51"/>
  </cellStyles>
  <tableStyles count="0" defaultTableStyle="TableStyleMedium9" defaultPivotStyle="PivotStyleLight16"/>
  <colors>
    <mruColors>
      <color rgb="00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T174"/>
  <sheetViews>
    <sheetView tabSelected="1" workbookViewId="0">
      <selection activeCell="A12" sqref="A12"/>
    </sheetView>
  </sheetViews>
  <sheetFormatPr defaultColWidth="9" defaultRowHeight="14.25"/>
  <cols>
    <col min="1" max="1" width="11.125" style="29" customWidth="1"/>
    <col min="2" max="2" width="14.375" style="30" customWidth="1"/>
    <col min="3" max="3" width="7.25" style="31" customWidth="1"/>
    <col min="4" max="4" width="6.75" style="31" customWidth="1"/>
    <col min="5" max="5" width="12.125" style="31" customWidth="1"/>
    <col min="6" max="6" width="5.5" style="31" customWidth="1"/>
    <col min="7" max="7" width="11.5" style="31" customWidth="1"/>
    <col min="8" max="8" width="7.75" style="31" customWidth="1"/>
    <col min="9" max="9" width="8" style="31" customWidth="1"/>
    <col min="10" max="10" width="9.5" style="31" customWidth="1"/>
    <col min="11" max="11" width="8.75" style="31" customWidth="1"/>
    <col min="12" max="12" width="7" style="31" customWidth="1"/>
    <col min="13" max="13" width="8.375" style="31" customWidth="1"/>
    <col min="14" max="14" width="10.125" style="31" customWidth="1"/>
    <col min="15" max="15" width="10.25" style="32" customWidth="1"/>
    <col min="16" max="16" width="16" style="32" hidden="1" customWidth="1"/>
    <col min="17" max="17" width="13.375" style="32" hidden="1" customWidth="1"/>
    <col min="18" max="18" width="13.375" style="33" hidden="1" customWidth="1"/>
    <col min="19" max="19" width="11.125" style="32" hidden="1" customWidth="1"/>
    <col min="20" max="20" width="13.125" style="32" hidden="1" customWidth="1"/>
    <col min="21" max="21" width="11.375" style="32" hidden="1" customWidth="1"/>
    <col min="22" max="22" width="14.125" style="32" hidden="1" customWidth="1"/>
    <col min="23" max="23" width="14.375" style="32" hidden="1" customWidth="1"/>
    <col min="24" max="26" width="12" style="32" hidden="1" customWidth="1"/>
    <col min="27" max="27" width="13.125" style="32" hidden="1" customWidth="1"/>
    <col min="28" max="28" width="14.5" style="32" hidden="1" customWidth="1"/>
    <col min="29" max="29" width="18.125" style="32" hidden="1" customWidth="1"/>
    <col min="30" max="30" width="17.75" style="32" hidden="1" customWidth="1"/>
    <col min="31" max="31" width="16" style="32" hidden="1" customWidth="1"/>
    <col min="32" max="32" width="14.875" style="32" hidden="1" customWidth="1"/>
    <col min="33" max="33" width="9" style="32" hidden="1" customWidth="1"/>
    <col min="34" max="35" width="11.875" style="32" hidden="1" customWidth="1"/>
    <col min="36" max="36" width="11.875" style="34" hidden="1" customWidth="1"/>
    <col min="37" max="37" width="9" style="35" customWidth="1"/>
    <col min="38" max="40" width="9" style="36" customWidth="1"/>
    <col min="41" max="60" width="9" style="36"/>
    <col min="61" max="71" width="9" style="29"/>
    <col min="72" max="72" width="9" style="30"/>
    <col min="73" max="16384" width="9" style="31"/>
  </cols>
  <sheetData>
    <row r="1" spans="1:60">
      <c r="A1" s="37"/>
      <c r="B1" s="38" t="s">
        <v>0</v>
      </c>
      <c r="C1" s="38" t="s">
        <v>1</v>
      </c>
      <c r="D1" s="39"/>
      <c r="E1" s="39"/>
      <c r="F1" s="39"/>
      <c r="G1" s="39"/>
      <c r="H1" s="39"/>
      <c r="I1" s="39"/>
      <c r="J1" s="39"/>
      <c r="K1" s="39"/>
      <c r="L1" s="39"/>
      <c r="M1" s="39"/>
      <c r="N1" s="39"/>
      <c r="O1" s="39"/>
      <c r="P1" s="100"/>
      <c r="AK1" s="142"/>
      <c r="AL1" s="142"/>
      <c r="AM1" s="142"/>
      <c r="AN1" s="142"/>
      <c r="AO1" s="142"/>
      <c r="AP1" s="142"/>
      <c r="AQ1" s="142"/>
      <c r="AR1" s="142"/>
      <c r="AS1" s="142"/>
      <c r="AT1" s="142"/>
      <c r="AU1" s="142"/>
      <c r="AV1" s="142"/>
      <c r="AW1" s="142"/>
      <c r="AX1" s="142"/>
      <c r="AY1" s="142"/>
      <c r="AZ1" s="142"/>
      <c r="BA1" s="142"/>
      <c r="BB1" s="142"/>
      <c r="BC1" s="142"/>
      <c r="BD1" s="142"/>
      <c r="BE1" s="142"/>
      <c r="BF1" s="142"/>
      <c r="BG1" s="142"/>
      <c r="BH1" s="142"/>
    </row>
    <row r="2" spans="1:60">
      <c r="A2" s="37"/>
      <c r="B2" s="38"/>
      <c r="C2" s="39" t="s">
        <v>2</v>
      </c>
      <c r="D2" s="39"/>
      <c r="E2" s="39"/>
      <c r="F2" s="39"/>
      <c r="G2" s="39"/>
      <c r="H2" s="39"/>
      <c r="I2" s="39"/>
      <c r="J2" s="39"/>
      <c r="K2" s="39"/>
      <c r="L2" s="39"/>
      <c r="M2" s="39"/>
      <c r="N2" s="39"/>
      <c r="O2" s="39"/>
      <c r="P2" s="100"/>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row>
    <row r="3" spans="1:60">
      <c r="A3" s="37"/>
      <c r="B3" s="38"/>
      <c r="C3" s="39" t="s">
        <v>3</v>
      </c>
      <c r="D3" s="39"/>
      <c r="E3" s="39"/>
      <c r="F3" s="39"/>
      <c r="G3" s="39"/>
      <c r="H3" s="39"/>
      <c r="I3" s="39"/>
      <c r="J3" s="39"/>
      <c r="K3" s="39"/>
      <c r="L3" s="39"/>
      <c r="M3" s="39"/>
      <c r="N3" s="39"/>
      <c r="O3" s="39"/>
      <c r="P3" s="100"/>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row>
    <row r="4" spans="1:60">
      <c r="A4" s="37"/>
      <c r="B4" s="38"/>
      <c r="C4" s="39" t="s">
        <v>4</v>
      </c>
      <c r="D4" s="39"/>
      <c r="E4" s="39"/>
      <c r="F4" s="39"/>
      <c r="G4" s="39"/>
      <c r="H4" s="39"/>
      <c r="I4" s="39"/>
      <c r="J4" s="39"/>
      <c r="K4" s="39"/>
      <c r="L4" s="39"/>
      <c r="M4" s="39"/>
      <c r="N4" s="39"/>
      <c r="O4" s="39"/>
      <c r="P4" s="100"/>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row>
    <row r="5" spans="1:60">
      <c r="A5" s="37"/>
      <c r="B5" s="38"/>
      <c r="C5" s="39" t="s">
        <v>5</v>
      </c>
      <c r="D5" s="39"/>
      <c r="E5" s="39"/>
      <c r="F5" s="39"/>
      <c r="G5" s="39"/>
      <c r="H5" s="39"/>
      <c r="I5" s="39"/>
      <c r="J5" s="39"/>
      <c r="K5" s="39"/>
      <c r="L5" s="39"/>
      <c r="M5" s="39"/>
      <c r="N5" s="39"/>
      <c r="O5" s="39"/>
      <c r="P5" s="100"/>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row>
    <row r="6" ht="23" customHeight="1" spans="1:60">
      <c r="A6" s="37"/>
      <c r="B6" s="40"/>
      <c r="C6" s="40"/>
      <c r="D6" s="40"/>
      <c r="E6" s="40"/>
      <c r="F6" s="40"/>
      <c r="G6" s="40"/>
      <c r="H6" s="40"/>
      <c r="I6" s="40"/>
      <c r="J6" s="40"/>
      <c r="K6" s="40"/>
      <c r="L6" s="40"/>
      <c r="M6" s="40"/>
      <c r="N6" s="40"/>
      <c r="O6" s="101"/>
      <c r="P6" s="102"/>
      <c r="AK6" s="142"/>
      <c r="AL6" s="142"/>
      <c r="AM6" s="142"/>
      <c r="AN6" s="142"/>
      <c r="AO6" s="142"/>
      <c r="AP6" s="142"/>
      <c r="AQ6" s="142"/>
      <c r="AR6" s="142"/>
      <c r="AS6" s="142"/>
      <c r="AT6" s="142"/>
      <c r="AU6" s="142"/>
      <c r="AV6" s="142"/>
      <c r="AW6" s="142"/>
      <c r="AX6" s="142"/>
      <c r="AY6" s="142"/>
      <c r="AZ6" s="142"/>
      <c r="BA6" s="142"/>
      <c r="BB6" s="142"/>
      <c r="BC6" s="142"/>
      <c r="BD6" s="142"/>
      <c r="BE6" s="142"/>
      <c r="BF6" s="142"/>
      <c r="BG6" s="142"/>
      <c r="BH6" s="142"/>
    </row>
    <row r="7" ht="79" customHeight="1" spans="1:60">
      <c r="A7" s="37"/>
      <c r="B7" s="41" t="s">
        <v>6</v>
      </c>
      <c r="C7" s="41"/>
      <c r="D7" s="41"/>
      <c r="E7" s="41"/>
      <c r="F7" s="41"/>
      <c r="G7" s="41"/>
      <c r="H7" s="41"/>
      <c r="I7" s="41"/>
      <c r="J7" s="41"/>
      <c r="K7" s="41"/>
      <c r="L7" s="41"/>
      <c r="M7" s="41"/>
      <c r="N7" s="41"/>
      <c r="O7" s="41"/>
      <c r="P7" s="103"/>
      <c r="Q7" s="100"/>
      <c r="AK7" s="142"/>
      <c r="AL7" s="142"/>
      <c r="AM7" s="142"/>
      <c r="AN7" s="142"/>
      <c r="AO7" s="142"/>
      <c r="AP7" s="142"/>
      <c r="AQ7" s="142"/>
      <c r="AR7" s="142"/>
      <c r="AS7" s="142"/>
      <c r="AT7" s="142"/>
      <c r="AU7" s="142"/>
      <c r="AV7" s="142"/>
      <c r="AW7" s="142"/>
      <c r="AX7" s="142"/>
      <c r="AY7" s="142"/>
      <c r="AZ7" s="142"/>
      <c r="BA7" s="142"/>
      <c r="BB7" s="142"/>
      <c r="BC7" s="142"/>
      <c r="BD7" s="142"/>
      <c r="BE7" s="142"/>
      <c r="BF7" s="142"/>
      <c r="BG7" s="142"/>
      <c r="BH7" s="142"/>
    </row>
    <row r="8" ht="31" customHeight="1" spans="1:60">
      <c r="A8" s="37"/>
      <c r="B8" s="41"/>
      <c r="C8" s="41"/>
      <c r="D8" s="41"/>
      <c r="E8" s="41"/>
      <c r="F8" s="41"/>
      <c r="G8" s="41"/>
      <c r="H8" s="41"/>
      <c r="I8" s="41"/>
      <c r="J8" s="41"/>
      <c r="K8" s="41"/>
      <c r="L8" s="41"/>
      <c r="M8" s="41"/>
      <c r="N8" s="41"/>
      <c r="O8" s="41"/>
      <c r="P8" s="104"/>
      <c r="AK8" s="142"/>
      <c r="AL8" s="142"/>
      <c r="AM8" s="142"/>
      <c r="AN8" s="142"/>
      <c r="AO8" s="142"/>
      <c r="AP8" s="142"/>
      <c r="AQ8" s="142"/>
      <c r="AR8" s="142"/>
      <c r="AS8" s="142"/>
      <c r="AT8" s="142"/>
      <c r="AU8" s="142"/>
      <c r="AV8" s="142"/>
      <c r="AW8" s="142"/>
      <c r="AX8" s="142"/>
      <c r="AY8" s="142"/>
      <c r="AZ8" s="142"/>
      <c r="BA8" s="142"/>
      <c r="BB8" s="142"/>
      <c r="BC8" s="142"/>
      <c r="BD8" s="142"/>
      <c r="BE8" s="142"/>
      <c r="BF8" s="142"/>
      <c r="BG8" s="142"/>
      <c r="BH8" s="142"/>
    </row>
    <row r="9" ht="21" customHeight="1" spans="1:60">
      <c r="A9" s="37"/>
      <c r="B9" s="42"/>
      <c r="C9" s="42"/>
      <c r="D9" s="42"/>
      <c r="E9" s="42"/>
      <c r="F9" s="42"/>
      <c r="G9" s="43"/>
      <c r="H9" s="43"/>
      <c r="I9" s="105" t="s">
        <v>7</v>
      </c>
      <c r="J9" s="105"/>
      <c r="K9" s="42"/>
      <c r="L9" s="42"/>
      <c r="M9" s="42"/>
      <c r="N9" s="42"/>
      <c r="O9" s="101"/>
      <c r="P9" s="100"/>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row>
    <row r="10" ht="8" customHeight="1" spans="1:60">
      <c r="A10" s="37"/>
      <c r="B10" s="44"/>
      <c r="C10" s="45"/>
      <c r="D10" s="45"/>
      <c r="E10" s="45"/>
      <c r="F10" s="45"/>
      <c r="G10" s="45"/>
      <c r="H10" s="45"/>
      <c r="I10" s="45"/>
      <c r="J10" s="45"/>
      <c r="K10" s="45"/>
      <c r="L10" s="45"/>
      <c r="M10" s="45"/>
      <c r="N10" s="45"/>
      <c r="O10" s="101"/>
      <c r="P10" s="100"/>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row>
    <row r="11" ht="15" customHeight="1" spans="1:60">
      <c r="A11" s="37"/>
      <c r="B11" s="44"/>
      <c r="C11" s="45"/>
      <c r="D11" s="45"/>
      <c r="E11" s="45"/>
      <c r="F11" s="45"/>
      <c r="G11" s="45"/>
      <c r="H11" s="45"/>
      <c r="I11" s="45"/>
      <c r="J11" s="45"/>
      <c r="K11" s="45"/>
      <c r="L11" s="45"/>
      <c r="M11" s="45"/>
      <c r="N11" s="45"/>
      <c r="O11" s="101"/>
      <c r="P11" s="100"/>
      <c r="AK11" s="142"/>
      <c r="AL11" s="142"/>
      <c r="AM11" s="142"/>
      <c r="AN11" s="142"/>
      <c r="AO11" s="142"/>
      <c r="AP11" s="142"/>
      <c r="AQ11" s="142"/>
      <c r="AR11" s="142"/>
      <c r="AS11" s="142"/>
      <c r="AT11" s="142"/>
      <c r="AU11" s="142"/>
      <c r="AV11" s="142"/>
      <c r="AW11" s="142"/>
      <c r="AX11" s="142"/>
      <c r="AY11" s="142"/>
      <c r="AZ11" s="142"/>
      <c r="BA11" s="142"/>
      <c r="BB11" s="142"/>
      <c r="BC11" s="142"/>
      <c r="BD11" s="142"/>
      <c r="BE11" s="142"/>
      <c r="BF11" s="142"/>
      <c r="BG11" s="142"/>
      <c r="BH11" s="142"/>
    </row>
    <row r="12" ht="15" customHeight="1" spans="1:60">
      <c r="A12" s="37"/>
      <c r="B12" s="44"/>
      <c r="C12" s="45"/>
      <c r="D12" s="45"/>
      <c r="E12" s="45"/>
      <c r="F12" s="45"/>
      <c r="G12" s="45"/>
      <c r="H12" s="45"/>
      <c r="I12" s="45"/>
      <c r="J12" s="45"/>
      <c r="K12" s="45"/>
      <c r="L12" s="45"/>
      <c r="M12" s="45"/>
      <c r="N12" s="45"/>
      <c r="O12" s="101"/>
      <c r="P12" s="100"/>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row>
    <row r="13" ht="15" customHeight="1" spans="1:60">
      <c r="A13" s="37"/>
      <c r="B13" s="44"/>
      <c r="C13" s="45"/>
      <c r="D13" s="45"/>
      <c r="E13" s="45"/>
      <c r="F13" s="45"/>
      <c r="G13" s="45"/>
      <c r="H13" s="45"/>
      <c r="I13" s="45"/>
      <c r="J13" s="45"/>
      <c r="K13" s="45"/>
      <c r="L13" s="45"/>
      <c r="M13" s="45"/>
      <c r="N13" s="45"/>
      <c r="O13" s="101"/>
      <c r="P13" s="100"/>
      <c r="AK13" s="142"/>
      <c r="AL13" s="142"/>
      <c r="AM13" s="142"/>
      <c r="AN13" s="142"/>
      <c r="AO13" s="142"/>
      <c r="AP13" s="142"/>
      <c r="AQ13" s="142"/>
      <c r="AR13" s="142"/>
      <c r="AS13" s="142"/>
      <c r="AT13" s="142"/>
      <c r="AU13" s="142"/>
      <c r="AV13" s="142"/>
      <c r="AW13" s="142"/>
      <c r="AX13" s="142"/>
      <c r="AY13" s="142"/>
      <c r="AZ13" s="142"/>
      <c r="BA13" s="142"/>
      <c r="BB13" s="142"/>
      <c r="BC13" s="142"/>
      <c r="BD13" s="142"/>
      <c r="BE13" s="142"/>
      <c r="BF13" s="142"/>
      <c r="BG13" s="142"/>
      <c r="BH13" s="142"/>
    </row>
    <row r="14" ht="28" customHeight="1" spans="1:60">
      <c r="A14" s="37"/>
      <c r="B14" s="44"/>
      <c r="C14" s="44"/>
      <c r="D14" s="46"/>
      <c r="E14" s="47" t="s">
        <v>8</v>
      </c>
      <c r="F14" s="47"/>
      <c r="G14" s="47"/>
      <c r="H14" s="48"/>
      <c r="I14" s="48"/>
      <c r="J14" s="48"/>
      <c r="K14" s="48"/>
      <c r="L14" s="44"/>
      <c r="M14" s="44"/>
      <c r="N14" s="44"/>
      <c r="O14" s="106"/>
      <c r="P14" s="100"/>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row>
    <row r="15" ht="28" customHeight="1" spans="1:60">
      <c r="A15" s="37"/>
      <c r="B15" s="44"/>
      <c r="C15" s="44"/>
      <c r="D15" s="40"/>
      <c r="E15" s="47" t="s">
        <v>9</v>
      </c>
      <c r="F15" s="47"/>
      <c r="G15" s="47"/>
      <c r="H15" s="48"/>
      <c r="I15" s="48"/>
      <c r="J15" s="48"/>
      <c r="K15" s="48"/>
      <c r="L15" s="44"/>
      <c r="M15" s="44"/>
      <c r="N15" s="44"/>
      <c r="O15" s="106"/>
      <c r="P15" s="100"/>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row>
    <row r="16" ht="28" customHeight="1" spans="1:60">
      <c r="A16" s="37"/>
      <c r="B16" s="44"/>
      <c r="C16" s="44"/>
      <c r="D16" s="49"/>
      <c r="E16" s="50" t="s">
        <v>10</v>
      </c>
      <c r="F16" s="50"/>
      <c r="G16" s="50"/>
      <c r="H16" s="48"/>
      <c r="I16" s="48"/>
      <c r="J16" s="48"/>
      <c r="K16" s="48"/>
      <c r="L16" s="44"/>
      <c r="M16" s="44"/>
      <c r="N16" s="44"/>
      <c r="O16" s="106"/>
      <c r="P16" s="100"/>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row>
    <row r="17" ht="28" customHeight="1" spans="1:60">
      <c r="A17" s="37"/>
      <c r="B17" s="44"/>
      <c r="C17" s="44"/>
      <c r="D17" s="49"/>
      <c r="E17" s="50" t="s">
        <v>11</v>
      </c>
      <c r="F17" s="50"/>
      <c r="G17" s="50"/>
      <c r="H17" s="51" t="s">
        <v>12</v>
      </c>
      <c r="I17" s="51"/>
      <c r="J17" s="51"/>
      <c r="K17" s="51"/>
      <c r="L17" s="44"/>
      <c r="M17" s="44"/>
      <c r="N17" s="44"/>
      <c r="O17" s="106"/>
      <c r="P17" s="100"/>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row>
    <row r="18" ht="28" customHeight="1" spans="1:60">
      <c r="A18" s="37"/>
      <c r="B18" s="44"/>
      <c r="C18" s="44"/>
      <c r="D18" s="49"/>
      <c r="E18" s="50" t="s">
        <v>13</v>
      </c>
      <c r="F18" s="50"/>
      <c r="G18" s="50"/>
      <c r="H18" s="52" t="s">
        <v>14</v>
      </c>
      <c r="I18" s="52"/>
      <c r="J18" s="52"/>
      <c r="K18" s="52"/>
      <c r="L18" s="44"/>
      <c r="M18" s="44"/>
      <c r="N18" s="44"/>
      <c r="O18" s="106"/>
      <c r="P18" s="100"/>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row>
    <row r="19" ht="28" customHeight="1" spans="1:60">
      <c r="A19" s="37"/>
      <c r="B19" s="44"/>
      <c r="C19" s="44"/>
      <c r="D19" s="46"/>
      <c r="E19" s="47" t="s">
        <v>15</v>
      </c>
      <c r="F19" s="47"/>
      <c r="G19" s="47"/>
      <c r="H19" s="51" t="s">
        <v>16</v>
      </c>
      <c r="I19" s="51"/>
      <c r="J19" s="51"/>
      <c r="K19" s="51"/>
      <c r="L19" s="44"/>
      <c r="M19" s="44"/>
      <c r="N19" s="44"/>
      <c r="O19" s="106"/>
      <c r="P19" s="100"/>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row>
    <row r="20" ht="28" customHeight="1" spans="1:60">
      <c r="A20" s="37"/>
      <c r="B20" s="44"/>
      <c r="C20" s="44"/>
      <c r="D20" s="46"/>
      <c r="E20" s="47" t="s">
        <v>17</v>
      </c>
      <c r="F20" s="47"/>
      <c r="G20" s="47"/>
      <c r="H20" s="53"/>
      <c r="I20" s="53"/>
      <c r="J20" s="53"/>
      <c r="K20" s="53"/>
      <c r="L20" s="44"/>
      <c r="M20" s="44"/>
      <c r="N20" s="44"/>
      <c r="O20" s="106"/>
      <c r="P20" s="100"/>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row>
    <row r="21" ht="30" customHeight="1" spans="1:60">
      <c r="A21" s="37"/>
      <c r="B21" s="44"/>
      <c r="C21" s="44"/>
      <c r="D21" s="46"/>
      <c r="E21" s="46"/>
      <c r="F21" s="46"/>
      <c r="G21" s="54"/>
      <c r="H21" s="54"/>
      <c r="I21" s="54"/>
      <c r="J21" s="107"/>
      <c r="K21" s="108"/>
      <c r="L21" s="108"/>
      <c r="M21" s="44"/>
      <c r="N21" s="44"/>
      <c r="O21" s="106"/>
      <c r="P21" s="100"/>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row>
    <row r="22" ht="19.5" customHeight="1" spans="1:60">
      <c r="A22" s="37"/>
      <c r="B22" s="55"/>
      <c r="C22" s="55"/>
      <c r="D22" s="56"/>
      <c r="E22" s="56"/>
      <c r="F22" s="56"/>
      <c r="G22" s="57"/>
      <c r="H22" s="57"/>
      <c r="I22" s="57"/>
      <c r="J22" s="107"/>
      <c r="K22" s="109"/>
      <c r="L22" s="109"/>
      <c r="M22" s="44"/>
      <c r="N22" s="44"/>
      <c r="O22" s="101"/>
      <c r="P22" s="100"/>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row>
    <row r="23" ht="21" customHeight="1" spans="1:60">
      <c r="A23" s="37"/>
      <c r="B23" s="58" t="s">
        <v>18</v>
      </c>
      <c r="C23" s="58"/>
      <c r="D23" s="58"/>
      <c r="E23" s="58"/>
      <c r="F23" s="58"/>
      <c r="G23" s="58"/>
      <c r="H23" s="58"/>
      <c r="I23" s="58"/>
      <c r="J23" s="58"/>
      <c r="K23" s="58"/>
      <c r="L23" s="58"/>
      <c r="M23" s="58"/>
      <c r="N23" s="58"/>
      <c r="O23" s="58"/>
      <c r="P23" s="100"/>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row>
    <row r="24" ht="15" customHeight="1" spans="1:60">
      <c r="A24" s="37"/>
      <c r="B24" s="59"/>
      <c r="C24" s="60"/>
      <c r="D24" s="60"/>
      <c r="E24" s="59"/>
      <c r="F24" s="61"/>
      <c r="G24" s="59"/>
      <c r="H24" s="62"/>
      <c r="I24" s="62"/>
      <c r="J24" s="110"/>
      <c r="K24" s="111"/>
      <c r="L24" s="111"/>
      <c r="M24" s="112"/>
      <c r="N24" s="112"/>
      <c r="O24" s="103"/>
      <c r="P24" s="100"/>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row>
    <row r="25" ht="29.3" customHeight="1" spans="1:60">
      <c r="A25" s="37"/>
      <c r="B25" s="63" t="s">
        <v>19</v>
      </c>
      <c r="C25" s="64">
        <f>H15</f>
        <v>0</v>
      </c>
      <c r="D25" s="65"/>
      <c r="E25" s="63" t="s">
        <v>20</v>
      </c>
      <c r="F25" s="66"/>
      <c r="G25" s="67"/>
      <c r="H25" s="68" t="s">
        <v>21</v>
      </c>
      <c r="I25" s="92"/>
      <c r="J25" s="113"/>
      <c r="K25" s="113"/>
      <c r="L25" s="63" t="s">
        <v>22</v>
      </c>
      <c r="M25" s="63"/>
      <c r="N25" s="90" t="str">
        <f ca="1">IF(J25&lt;&gt;"",DATEDIF(J25,TODAY(),"y"),"")</f>
        <v/>
      </c>
      <c r="O25" s="9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row>
    <row r="26" ht="29.3" customHeight="1" spans="1:60">
      <c r="A26" s="37"/>
      <c r="B26" s="69" t="s">
        <v>23</v>
      </c>
      <c r="C26" s="69"/>
      <c r="D26" s="66"/>
      <c r="E26" s="70"/>
      <c r="F26" s="69" t="s">
        <v>24</v>
      </c>
      <c r="G26" s="69"/>
      <c r="H26" s="71"/>
      <c r="I26" s="114"/>
      <c r="J26" s="91" t="s">
        <v>25</v>
      </c>
      <c r="K26" s="92"/>
      <c r="L26" s="115"/>
      <c r="M26" s="115"/>
      <c r="N26" s="115"/>
      <c r="O26" s="115"/>
      <c r="P26" s="116" t="s">
        <v>26</v>
      </c>
      <c r="Q26" s="116" t="s">
        <v>27</v>
      </c>
      <c r="R26" s="126"/>
      <c r="S26" s="133"/>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row>
    <row r="27" ht="29.3" customHeight="1" spans="1:60">
      <c r="A27" s="37"/>
      <c r="B27" s="68" t="s">
        <v>28</v>
      </c>
      <c r="C27" s="72"/>
      <c r="D27" s="73"/>
      <c r="E27" s="74"/>
      <c r="F27" s="69" t="s">
        <v>29</v>
      </c>
      <c r="G27" s="69"/>
      <c r="H27" s="75" t="str">
        <f ca="1">IF(D27&lt;&gt;"",IF(MONTH(D27)&gt;MONTH(TODAY()),YEAR(TODAY())-YEAR(D27),YEAR(TODAY())+1-YEAR(D27)),"")</f>
        <v/>
      </c>
      <c r="I27" s="117" t="str">
        <f>IF(D27&lt;&gt;"","年","")</f>
        <v/>
      </c>
      <c r="J27" s="90" t="s">
        <v>30</v>
      </c>
      <c r="K27" s="92"/>
      <c r="L27" s="90" t="str">
        <f>IF(H14&lt;&gt;"",H14,"")</f>
        <v/>
      </c>
      <c r="M27" s="91"/>
      <c r="N27" s="91"/>
      <c r="O27" s="92"/>
      <c r="P27" s="118" t="str">
        <f ca="1">IF(OR(D26="博士",D26="硕士",AND(D26="学士",AND(H27&lt;&gt;"",H27&gt;=6)),AND(D26="无学位（本科毕业）",AND(H27&lt;&gt;"",H27&gt;=6))),"满足","不满足")</f>
        <v>不满足</v>
      </c>
      <c r="Q27" s="118" t="str">
        <f ca="1">IF(OR(AND(D26="博士",AND(N28&lt;&gt;"",N28&gt;=2)),AND(D26="硕士",AND(N28&lt;&gt;"",N28&gt;=5)),AND(N28&lt;&gt;"",N28&gt;=5)),"满足","不满足")</f>
        <v>不满足</v>
      </c>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row>
    <row r="28" ht="29.3" customHeight="1" spans="1:60">
      <c r="A28" s="37"/>
      <c r="B28" s="63" t="s">
        <v>31</v>
      </c>
      <c r="C28" s="63"/>
      <c r="D28" s="63">
        <f>H16</f>
        <v>0</v>
      </c>
      <c r="E28" s="63"/>
      <c r="F28" s="63"/>
      <c r="G28" s="63" t="s">
        <v>32</v>
      </c>
      <c r="H28" s="63"/>
      <c r="I28" s="119"/>
      <c r="J28" s="119"/>
      <c r="K28" s="63" t="s">
        <v>27</v>
      </c>
      <c r="L28" s="63"/>
      <c r="M28" s="63"/>
      <c r="N28" s="120" t="str">
        <f ca="1">IF(I28&lt;&gt;"",IF(MONTH(I28)&gt;MONTH(TODAY()),YEAR(TODAY())-YEAR(I28),YEAR(TODAY())+1-YEAR(I28)),"")</f>
        <v/>
      </c>
      <c r="O28" s="117" t="str">
        <f ca="1">IF(N28&lt;&gt;"","年","")</f>
        <v/>
      </c>
      <c r="P28" s="121" t="s">
        <v>33</v>
      </c>
      <c r="Q28" s="134" t="s">
        <v>34</v>
      </c>
      <c r="R28" s="135"/>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row>
    <row r="29" ht="29.3" customHeight="1" spans="1:60">
      <c r="A29" s="37"/>
      <c r="B29" s="63" t="s">
        <v>35</v>
      </c>
      <c r="C29" s="63"/>
      <c r="D29" s="76"/>
      <c r="E29" s="77"/>
      <c r="F29" s="77"/>
      <c r="G29" s="77"/>
      <c r="H29" s="78"/>
      <c r="I29" s="90" t="s">
        <v>36</v>
      </c>
      <c r="J29" s="91"/>
      <c r="K29" s="91"/>
      <c r="L29" s="91"/>
      <c r="M29" s="92"/>
      <c r="N29" s="122"/>
      <c r="O29" s="123"/>
      <c r="P29" s="124" t="str">
        <f>IF(N29&lt;&gt;"","满足","不满足")</f>
        <v>不满足</v>
      </c>
      <c r="Q29" s="136" t="str">
        <f>IF(AND(N29&lt;&gt;"",I29&gt;=5),"满足","不满足")</f>
        <v>不满足</v>
      </c>
      <c r="R29" s="137"/>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row>
    <row r="30" ht="29.3" customHeight="1" spans="1:60">
      <c r="A30" s="37"/>
      <c r="B30" s="79" t="s">
        <v>37</v>
      </c>
      <c r="C30" s="79"/>
      <c r="D30" s="79"/>
      <c r="E30" s="79"/>
      <c r="F30" s="79"/>
      <c r="G30" s="79"/>
      <c r="H30" s="79"/>
      <c r="I30" s="79"/>
      <c r="J30" s="79"/>
      <c r="K30" s="79"/>
      <c r="L30" s="79"/>
      <c r="M30" s="79"/>
      <c r="N30" s="79"/>
      <c r="O30" s="79"/>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row>
    <row r="31" ht="29.3" customHeight="1" spans="1:60">
      <c r="A31" s="37"/>
      <c r="B31" s="80" t="s">
        <v>38</v>
      </c>
      <c r="C31" s="81" t="s">
        <v>39</v>
      </c>
      <c r="D31" s="82"/>
      <c r="E31" s="81" t="s">
        <v>40</v>
      </c>
      <c r="F31" s="82"/>
      <c r="G31" s="81" t="s">
        <v>41</v>
      </c>
      <c r="H31" s="83"/>
      <c r="I31" s="82"/>
      <c r="J31" s="81" t="s">
        <v>42</v>
      </c>
      <c r="K31" s="82"/>
      <c r="L31" s="81" t="s">
        <v>43</v>
      </c>
      <c r="M31" s="82"/>
      <c r="N31" s="63" t="s">
        <v>44</v>
      </c>
      <c r="O31" s="63" t="s">
        <v>45</v>
      </c>
      <c r="P31" s="33" t="s">
        <v>46</v>
      </c>
      <c r="Q31" s="33" t="s">
        <v>47</v>
      </c>
      <c r="R31" s="126" t="s">
        <v>48</v>
      </c>
      <c r="S31" s="133" t="s">
        <v>49</v>
      </c>
      <c r="T31" s="116" t="s">
        <v>50</v>
      </c>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row>
    <row r="32" ht="29.3" customHeight="1" spans="1:60">
      <c r="A32" s="37"/>
      <c r="B32" s="84"/>
      <c r="C32" s="85"/>
      <c r="D32" s="86"/>
      <c r="E32" s="85"/>
      <c r="F32" s="86"/>
      <c r="G32" s="85"/>
      <c r="H32" s="87"/>
      <c r="I32" s="86"/>
      <c r="J32" s="85"/>
      <c r="K32" s="86"/>
      <c r="L32" s="85"/>
      <c r="M32" s="86"/>
      <c r="N32" s="125"/>
      <c r="O32" s="125"/>
      <c r="P32" s="33">
        <f>IF(SUM(L32:M43)/3&gt;=60,3,0)</f>
        <v>0</v>
      </c>
      <c r="Q32" s="33">
        <f>IF(SUM(R32:S32)&gt;0,2,0)</f>
        <v>0</v>
      </c>
      <c r="R32" s="33">
        <f>COUNTIF(C32:D43,"国培项目")</f>
        <v>0</v>
      </c>
      <c r="S32" s="33">
        <f>COUNTIF(C32:D43,"境外线上线下培训")</f>
        <v>0</v>
      </c>
      <c r="T32" s="33" t="str">
        <f>IF(P32&gt;0,"满足","不满足")</f>
        <v>不满足</v>
      </c>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row>
    <row r="33" ht="29.3" customHeight="1" spans="1:60">
      <c r="A33" s="37"/>
      <c r="B33" s="84"/>
      <c r="C33" s="85"/>
      <c r="D33" s="86"/>
      <c r="E33" s="85"/>
      <c r="F33" s="86"/>
      <c r="G33" s="85"/>
      <c r="H33" s="87"/>
      <c r="I33" s="86"/>
      <c r="J33" s="85"/>
      <c r="K33" s="86"/>
      <c r="L33" s="85"/>
      <c r="M33" s="86"/>
      <c r="N33" s="125"/>
      <c r="O33" s="125"/>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row>
    <row r="34" ht="29.3" customHeight="1" spans="1:60">
      <c r="A34" s="37"/>
      <c r="B34" s="84"/>
      <c r="C34" s="85"/>
      <c r="D34" s="86"/>
      <c r="E34" s="85"/>
      <c r="F34" s="86"/>
      <c r="G34" s="85"/>
      <c r="H34" s="87"/>
      <c r="I34" s="86"/>
      <c r="J34" s="85"/>
      <c r="K34" s="86"/>
      <c r="L34" s="85"/>
      <c r="M34" s="86"/>
      <c r="N34" s="125"/>
      <c r="O34" s="125"/>
      <c r="AK34" s="142"/>
      <c r="AL34" s="142"/>
      <c r="AM34" s="142"/>
      <c r="AN34" s="142"/>
      <c r="AO34" s="142"/>
      <c r="AP34" s="142"/>
      <c r="AQ34" s="142"/>
      <c r="AR34" s="142"/>
      <c r="AS34" s="142"/>
      <c r="AT34" s="142"/>
      <c r="AU34" s="142"/>
      <c r="AV34" s="142"/>
      <c r="AW34" s="142"/>
      <c r="AX34" s="142"/>
      <c r="AY34" s="142"/>
      <c r="AZ34" s="142"/>
      <c r="BA34" s="142"/>
      <c r="BB34" s="142"/>
      <c r="BC34" s="142"/>
      <c r="BD34" s="142"/>
      <c r="BE34" s="142"/>
      <c r="BF34" s="142"/>
      <c r="BG34" s="142"/>
      <c r="BH34" s="142"/>
    </row>
    <row r="35" ht="29.3" customHeight="1" spans="1:60">
      <c r="A35" s="37"/>
      <c r="B35" s="84"/>
      <c r="C35" s="85"/>
      <c r="D35" s="86"/>
      <c r="E35" s="85"/>
      <c r="F35" s="86"/>
      <c r="G35" s="85"/>
      <c r="H35" s="87"/>
      <c r="I35" s="86"/>
      <c r="J35" s="85"/>
      <c r="K35" s="86"/>
      <c r="L35" s="85"/>
      <c r="M35" s="86"/>
      <c r="N35" s="125"/>
      <c r="O35" s="125"/>
      <c r="AK35" s="142"/>
      <c r="AL35" s="142"/>
      <c r="AM35" s="142"/>
      <c r="AN35" s="142"/>
      <c r="AO35" s="142"/>
      <c r="AP35" s="142"/>
      <c r="AQ35" s="142"/>
      <c r="AR35" s="142"/>
      <c r="AS35" s="142"/>
      <c r="AT35" s="142"/>
      <c r="AU35" s="142"/>
      <c r="AV35" s="142"/>
      <c r="AW35" s="142"/>
      <c r="AX35" s="142"/>
      <c r="AY35" s="142"/>
      <c r="AZ35" s="142"/>
      <c r="BA35" s="142"/>
      <c r="BB35" s="142"/>
      <c r="BC35" s="142"/>
      <c r="BD35" s="142"/>
      <c r="BE35" s="142"/>
      <c r="BF35" s="142"/>
      <c r="BG35" s="142"/>
      <c r="BH35" s="142"/>
    </row>
    <row r="36" ht="29.3" customHeight="1" spans="1:60">
      <c r="A36" s="37"/>
      <c r="B36" s="84"/>
      <c r="C36" s="85"/>
      <c r="D36" s="86"/>
      <c r="E36" s="85"/>
      <c r="F36" s="86"/>
      <c r="G36" s="85"/>
      <c r="H36" s="87"/>
      <c r="I36" s="86"/>
      <c r="J36" s="85"/>
      <c r="K36" s="86"/>
      <c r="L36" s="85"/>
      <c r="M36" s="86"/>
      <c r="N36" s="125"/>
      <c r="O36" s="125"/>
      <c r="AK36" s="142"/>
      <c r="AL36" s="142"/>
      <c r="AM36" s="142"/>
      <c r="AN36" s="142"/>
      <c r="AO36" s="142"/>
      <c r="AP36" s="142"/>
      <c r="AQ36" s="142"/>
      <c r="AR36" s="142"/>
      <c r="AS36" s="142"/>
      <c r="AT36" s="142"/>
      <c r="AU36" s="142"/>
      <c r="AV36" s="142"/>
      <c r="AW36" s="142"/>
      <c r="AX36" s="142"/>
      <c r="AY36" s="142"/>
      <c r="AZ36" s="142"/>
      <c r="BA36" s="142"/>
      <c r="BB36" s="142"/>
      <c r="BC36" s="142"/>
      <c r="BD36" s="142"/>
      <c r="BE36" s="142"/>
      <c r="BF36" s="142"/>
      <c r="BG36" s="142"/>
      <c r="BH36" s="142"/>
    </row>
    <row r="37" ht="29.3" customHeight="1" spans="1:60">
      <c r="A37" s="37"/>
      <c r="B37" s="84"/>
      <c r="C37" s="85"/>
      <c r="D37" s="86"/>
      <c r="E37" s="85"/>
      <c r="F37" s="86"/>
      <c r="G37" s="85"/>
      <c r="H37" s="87"/>
      <c r="I37" s="86"/>
      <c r="J37" s="85"/>
      <c r="K37" s="86"/>
      <c r="L37" s="85"/>
      <c r="M37" s="86"/>
      <c r="N37" s="125"/>
      <c r="O37" s="125"/>
      <c r="AK37" s="142"/>
      <c r="AL37" s="142"/>
      <c r="AM37" s="142"/>
      <c r="AN37" s="142"/>
      <c r="AO37" s="142"/>
      <c r="AP37" s="142"/>
      <c r="AQ37" s="142"/>
      <c r="AR37" s="142"/>
      <c r="AS37" s="142"/>
      <c r="AT37" s="142"/>
      <c r="AU37" s="142"/>
      <c r="AV37" s="142"/>
      <c r="AW37" s="142"/>
      <c r="AX37" s="142"/>
      <c r="AY37" s="142"/>
      <c r="AZ37" s="142"/>
      <c r="BA37" s="142"/>
      <c r="BB37" s="142"/>
      <c r="BC37" s="142"/>
      <c r="BD37" s="142"/>
      <c r="BE37" s="142"/>
      <c r="BF37" s="142"/>
      <c r="BG37" s="142"/>
      <c r="BH37" s="142"/>
    </row>
    <row r="38" ht="29.3" customHeight="1" spans="1:60">
      <c r="A38" s="37"/>
      <c r="B38" s="84"/>
      <c r="C38" s="85"/>
      <c r="D38" s="86"/>
      <c r="E38" s="85"/>
      <c r="F38" s="86"/>
      <c r="G38" s="85"/>
      <c r="H38" s="87"/>
      <c r="I38" s="86"/>
      <c r="J38" s="85"/>
      <c r="K38" s="86"/>
      <c r="L38" s="85"/>
      <c r="M38" s="86"/>
      <c r="N38" s="125"/>
      <c r="O38" s="125"/>
      <c r="AK38" s="142"/>
      <c r="AL38" s="142"/>
      <c r="AM38" s="142"/>
      <c r="AN38" s="142"/>
      <c r="AO38" s="142"/>
      <c r="AP38" s="142"/>
      <c r="AQ38" s="142"/>
      <c r="AR38" s="142"/>
      <c r="AS38" s="142"/>
      <c r="AT38" s="142"/>
      <c r="AU38" s="142"/>
      <c r="AV38" s="142"/>
      <c r="AW38" s="142"/>
      <c r="AX38" s="142"/>
      <c r="AY38" s="142"/>
      <c r="AZ38" s="142"/>
      <c r="BA38" s="142"/>
      <c r="BB38" s="142"/>
      <c r="BC38" s="142"/>
      <c r="BD38" s="142"/>
      <c r="BE38" s="142"/>
      <c r="BF38" s="142"/>
      <c r="BG38" s="142"/>
      <c r="BH38" s="142"/>
    </row>
    <row r="39" ht="29.3" customHeight="1" spans="1:60">
      <c r="A39" s="37"/>
      <c r="B39" s="84"/>
      <c r="C39" s="85"/>
      <c r="D39" s="86"/>
      <c r="E39" s="85"/>
      <c r="F39" s="86"/>
      <c r="G39" s="85"/>
      <c r="H39" s="87"/>
      <c r="I39" s="86"/>
      <c r="J39" s="85"/>
      <c r="K39" s="86"/>
      <c r="L39" s="85"/>
      <c r="M39" s="86"/>
      <c r="N39" s="125"/>
      <c r="O39" s="125"/>
      <c r="AK39" s="142"/>
      <c r="AL39" s="142"/>
      <c r="AM39" s="142"/>
      <c r="AN39" s="142"/>
      <c r="AO39" s="142"/>
      <c r="AP39" s="142"/>
      <c r="AQ39" s="142"/>
      <c r="AR39" s="142"/>
      <c r="AS39" s="142"/>
      <c r="AT39" s="142"/>
      <c r="AU39" s="142"/>
      <c r="AV39" s="142"/>
      <c r="AW39" s="142"/>
      <c r="AX39" s="142"/>
      <c r="AY39" s="142"/>
      <c r="AZ39" s="142"/>
      <c r="BA39" s="142"/>
      <c r="BB39" s="142"/>
      <c r="BC39" s="142"/>
      <c r="BD39" s="142"/>
      <c r="BE39" s="142"/>
      <c r="BF39" s="142"/>
      <c r="BG39" s="142"/>
      <c r="BH39" s="142"/>
    </row>
    <row r="40" ht="29.3" customHeight="1" spans="1:60">
      <c r="A40" s="37"/>
      <c r="B40" s="84"/>
      <c r="C40" s="85"/>
      <c r="D40" s="86"/>
      <c r="E40" s="85"/>
      <c r="F40" s="86"/>
      <c r="G40" s="85"/>
      <c r="H40" s="87"/>
      <c r="I40" s="86"/>
      <c r="J40" s="85"/>
      <c r="K40" s="86"/>
      <c r="L40" s="85"/>
      <c r="M40" s="86"/>
      <c r="N40" s="125"/>
      <c r="O40" s="125"/>
      <c r="AK40" s="142"/>
      <c r="AL40" s="142"/>
      <c r="AM40" s="142"/>
      <c r="AN40" s="142"/>
      <c r="AO40" s="142"/>
      <c r="AP40" s="142"/>
      <c r="AQ40" s="142"/>
      <c r="AR40" s="142"/>
      <c r="AS40" s="142"/>
      <c r="AT40" s="142"/>
      <c r="AU40" s="142"/>
      <c r="AV40" s="142"/>
      <c r="AW40" s="142"/>
      <c r="AX40" s="142"/>
      <c r="AY40" s="142"/>
      <c r="AZ40" s="142"/>
      <c r="BA40" s="142"/>
      <c r="BB40" s="142"/>
      <c r="BC40" s="142"/>
      <c r="BD40" s="142"/>
      <c r="BE40" s="142"/>
      <c r="BF40" s="142"/>
      <c r="BG40" s="142"/>
      <c r="BH40" s="142"/>
    </row>
    <row r="41" ht="29.3" customHeight="1" spans="1:60">
      <c r="A41" s="37"/>
      <c r="B41" s="84"/>
      <c r="C41" s="85"/>
      <c r="D41" s="86"/>
      <c r="E41" s="85"/>
      <c r="F41" s="86"/>
      <c r="G41" s="85"/>
      <c r="H41" s="87"/>
      <c r="I41" s="86"/>
      <c r="J41" s="85"/>
      <c r="K41" s="86"/>
      <c r="L41" s="85"/>
      <c r="M41" s="86"/>
      <c r="N41" s="125"/>
      <c r="O41" s="125"/>
      <c r="AK41" s="142"/>
      <c r="AL41" s="142"/>
      <c r="AM41" s="142"/>
      <c r="AN41" s="142"/>
      <c r="AO41" s="142"/>
      <c r="AP41" s="142"/>
      <c r="AQ41" s="142"/>
      <c r="AR41" s="142"/>
      <c r="AS41" s="142"/>
      <c r="AT41" s="142"/>
      <c r="AU41" s="142"/>
      <c r="AV41" s="142"/>
      <c r="AW41" s="142"/>
      <c r="AX41" s="142"/>
      <c r="AY41" s="142"/>
      <c r="AZ41" s="142"/>
      <c r="BA41" s="142"/>
      <c r="BB41" s="142"/>
      <c r="BC41" s="142"/>
      <c r="BD41" s="142"/>
      <c r="BE41" s="142"/>
      <c r="BF41" s="142"/>
      <c r="BG41" s="142"/>
      <c r="BH41" s="142"/>
    </row>
    <row r="42" ht="29.3" customHeight="1" spans="1:60">
      <c r="A42" s="37"/>
      <c r="B42" s="84"/>
      <c r="C42" s="85"/>
      <c r="D42" s="86"/>
      <c r="E42" s="85"/>
      <c r="F42" s="86"/>
      <c r="G42" s="85"/>
      <c r="H42" s="87"/>
      <c r="I42" s="86"/>
      <c r="J42" s="85"/>
      <c r="K42" s="86"/>
      <c r="L42" s="85"/>
      <c r="M42" s="86"/>
      <c r="N42" s="125"/>
      <c r="O42" s="125"/>
      <c r="AK42" s="142"/>
      <c r="AL42" s="142"/>
      <c r="AM42" s="142"/>
      <c r="AN42" s="142"/>
      <c r="AO42" s="142"/>
      <c r="AP42" s="142"/>
      <c r="AQ42" s="142"/>
      <c r="AR42" s="142"/>
      <c r="AS42" s="142"/>
      <c r="AT42" s="142"/>
      <c r="AU42" s="142"/>
      <c r="AV42" s="142"/>
      <c r="AW42" s="142"/>
      <c r="AX42" s="142"/>
      <c r="AY42" s="142"/>
      <c r="AZ42" s="142"/>
      <c r="BA42" s="142"/>
      <c r="BB42" s="142"/>
      <c r="BC42" s="142"/>
      <c r="BD42" s="142"/>
      <c r="BE42" s="142"/>
      <c r="BF42" s="142"/>
      <c r="BG42" s="142"/>
      <c r="BH42" s="142"/>
    </row>
    <row r="43" ht="29.3" customHeight="1" spans="1:60">
      <c r="A43" s="37"/>
      <c r="B43" s="88"/>
      <c r="C43" s="85"/>
      <c r="D43" s="86"/>
      <c r="E43" s="85"/>
      <c r="F43" s="86"/>
      <c r="G43" s="85"/>
      <c r="H43" s="87"/>
      <c r="I43" s="86"/>
      <c r="J43" s="85"/>
      <c r="K43" s="86"/>
      <c r="L43" s="85"/>
      <c r="M43" s="86"/>
      <c r="N43" s="125"/>
      <c r="O43" s="125"/>
      <c r="AK43" s="142"/>
      <c r="AL43" s="142"/>
      <c r="AM43" s="142"/>
      <c r="AN43" s="142"/>
      <c r="AO43" s="142"/>
      <c r="AP43" s="142"/>
      <c r="AQ43" s="142"/>
      <c r="AR43" s="142"/>
      <c r="AS43" s="142"/>
      <c r="AT43" s="142"/>
      <c r="AU43" s="142"/>
      <c r="AV43" s="142"/>
      <c r="AW43" s="142"/>
      <c r="AX43" s="142"/>
      <c r="AY43" s="142"/>
      <c r="AZ43" s="142"/>
      <c r="BA43" s="142"/>
      <c r="BB43" s="142"/>
      <c r="BC43" s="142"/>
      <c r="BD43" s="142"/>
      <c r="BE43" s="142"/>
      <c r="BF43" s="142"/>
      <c r="BG43" s="142"/>
      <c r="BH43" s="142"/>
    </row>
    <row r="44" ht="15" customHeight="1" spans="1:60">
      <c r="A44" s="37"/>
      <c r="B44" s="59"/>
      <c r="C44" s="60"/>
      <c r="D44" s="60"/>
      <c r="E44" s="59"/>
      <c r="F44" s="61"/>
      <c r="G44" s="59"/>
      <c r="H44" s="62"/>
      <c r="I44" s="62"/>
      <c r="J44" s="110"/>
      <c r="K44" s="111"/>
      <c r="L44" s="111"/>
      <c r="M44" s="112"/>
      <c r="N44" s="112"/>
      <c r="O44" s="103"/>
      <c r="P44" s="100"/>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142"/>
    </row>
    <row r="45" ht="31" customHeight="1" spans="1:60">
      <c r="A45" s="37"/>
      <c r="B45" s="79" t="s">
        <v>51</v>
      </c>
      <c r="C45" s="79"/>
      <c r="D45" s="79"/>
      <c r="E45" s="79"/>
      <c r="F45" s="79"/>
      <c r="G45" s="79"/>
      <c r="H45" s="79"/>
      <c r="I45" s="79"/>
      <c r="J45" s="79"/>
      <c r="K45" s="79"/>
      <c r="L45" s="79"/>
      <c r="M45" s="79"/>
      <c r="N45" s="79"/>
      <c r="O45" s="79"/>
      <c r="AK45" s="142"/>
      <c r="AL45" s="142"/>
      <c r="AM45" s="142"/>
      <c r="AN45" s="142"/>
      <c r="AO45" s="142"/>
      <c r="AP45" s="142"/>
      <c r="AQ45" s="142"/>
      <c r="AR45" s="142"/>
      <c r="AS45" s="142"/>
      <c r="AT45" s="142"/>
      <c r="AU45" s="142"/>
      <c r="AV45" s="142"/>
      <c r="AW45" s="142"/>
      <c r="AX45" s="142"/>
      <c r="AY45" s="142"/>
      <c r="AZ45" s="142"/>
      <c r="BA45" s="142"/>
      <c r="BB45" s="142"/>
      <c r="BC45" s="142"/>
      <c r="BD45" s="142"/>
      <c r="BE45" s="142"/>
      <c r="BF45" s="142"/>
      <c r="BG45" s="142"/>
      <c r="BH45" s="142"/>
    </row>
    <row r="46" ht="31" customHeight="1" spans="1:60">
      <c r="A46" s="37"/>
      <c r="B46" s="89" t="s">
        <v>52</v>
      </c>
      <c r="C46" s="89"/>
      <c r="D46" s="89"/>
      <c r="E46" s="89"/>
      <c r="F46" s="89"/>
      <c r="G46" s="89"/>
      <c r="H46" s="89"/>
      <c r="I46" s="89"/>
      <c r="J46" s="89"/>
      <c r="K46" s="89"/>
      <c r="L46" s="89"/>
      <c r="M46" s="89"/>
      <c r="N46" s="89"/>
      <c r="O46" s="89"/>
      <c r="AK46" s="142"/>
      <c r="AL46" s="142"/>
      <c r="AM46" s="142"/>
      <c r="AN46" s="142"/>
      <c r="AO46" s="142"/>
      <c r="AP46" s="142"/>
      <c r="AQ46" s="142"/>
      <c r="AR46" s="142"/>
      <c r="AS46" s="142"/>
      <c r="AT46" s="142"/>
      <c r="AU46" s="142"/>
      <c r="AV46" s="142"/>
      <c r="AW46" s="142"/>
      <c r="AX46" s="142"/>
      <c r="AY46" s="142"/>
      <c r="AZ46" s="142"/>
      <c r="BA46" s="142"/>
      <c r="BB46" s="142"/>
      <c r="BC46" s="142"/>
      <c r="BD46" s="142"/>
      <c r="BE46" s="142"/>
      <c r="BF46" s="142"/>
      <c r="BG46" s="142"/>
      <c r="BH46" s="142"/>
    </row>
    <row r="47" ht="31" customHeight="1" spans="1:60">
      <c r="A47" s="37"/>
      <c r="B47" s="63" t="s">
        <v>39</v>
      </c>
      <c r="C47" s="90" t="s">
        <v>53</v>
      </c>
      <c r="D47" s="91"/>
      <c r="E47" s="91"/>
      <c r="F47" s="92"/>
      <c r="G47" s="63" t="s">
        <v>54</v>
      </c>
      <c r="H47" s="63" t="s">
        <v>55</v>
      </c>
      <c r="I47" s="63"/>
      <c r="J47" s="91" t="s">
        <v>56</v>
      </c>
      <c r="K47" s="92"/>
      <c r="L47" s="63" t="s">
        <v>57</v>
      </c>
      <c r="M47" s="63" t="s">
        <v>58</v>
      </c>
      <c r="N47" s="63" t="s">
        <v>44</v>
      </c>
      <c r="O47" s="63" t="s">
        <v>45</v>
      </c>
      <c r="P47" s="126" t="s">
        <v>59</v>
      </c>
      <c r="Q47" s="126" t="s">
        <v>60</v>
      </c>
      <c r="R47" s="126"/>
      <c r="S47" s="126"/>
      <c r="T47" s="126"/>
      <c r="U47" s="138"/>
      <c r="V47" s="138" t="s">
        <v>61</v>
      </c>
      <c r="W47" s="139" t="s">
        <v>62</v>
      </c>
      <c r="X47" s="139" t="s">
        <v>63</v>
      </c>
      <c r="Y47" s="126"/>
      <c r="Z47" s="126"/>
      <c r="AA47" s="126"/>
      <c r="AB47" s="126" t="s">
        <v>64</v>
      </c>
      <c r="AC47" s="126" t="s">
        <v>65</v>
      </c>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row>
    <row r="48" ht="31" customHeight="1" spans="1:60">
      <c r="A48" s="37"/>
      <c r="B48" s="93"/>
      <c r="C48" s="94"/>
      <c r="D48" s="95"/>
      <c r="E48" s="95"/>
      <c r="F48" s="96"/>
      <c r="G48" s="93"/>
      <c r="H48" s="97"/>
      <c r="I48" s="97"/>
      <c r="J48" s="127"/>
      <c r="K48" s="128"/>
      <c r="L48" s="129" t="str">
        <f t="shared" ref="L48:L54" si="0">IF(B48&lt;&gt;"",1,"")</f>
        <v/>
      </c>
      <c r="M48" s="129" t="str">
        <f t="shared" ref="M48:M54" si="1">IF(B48&lt;&gt;"",SUM(P48:T48)*L48,"")</f>
        <v/>
      </c>
      <c r="N48" s="130"/>
      <c r="O48" s="130"/>
      <c r="P48" s="33">
        <f t="shared" ref="P48:P54" si="2">IF(G48="本校",1,0)</f>
        <v>0</v>
      </c>
      <c r="Q48" s="33">
        <f t="shared" ref="Q48:Q54" si="3">IF(G48="本地区",2,0)</f>
        <v>0</v>
      </c>
      <c r="S48" s="33"/>
      <c r="T48" s="33"/>
      <c r="U48" s="124"/>
      <c r="V48" s="124">
        <f t="shared" ref="V48:V54" si="4">IF(G48="全校",1,0)</f>
        <v>0</v>
      </c>
      <c r="W48" s="118">
        <f t="shared" ref="W48:W54" si="5">IF(M48&lt;&gt;"",1,0)</f>
        <v>0</v>
      </c>
      <c r="X48" s="140" t="str">
        <f>IF(SUM(W48:W49)&gt;=1,"满足","不满足")</f>
        <v>不满足</v>
      </c>
      <c r="Y48" s="141"/>
      <c r="Z48" s="141"/>
      <c r="AA48" s="130"/>
      <c r="AB48" s="130">
        <f>IF(B48="团队建设",IF(H48="独立完成",1,IF(K48=1,0.6,IF(AND(J48=2,K48=2),0.4,IF(AND(J48&gt;2,K48=2),0.3,IF(AND(J48&gt;2,K48=3),0.2,IF(AND(J48&gt;2,K48&gt;3),0.1)))))),0)</f>
        <v>0</v>
      </c>
      <c r="AC48" s="130">
        <f>IF(NOT(B48="团队建设"),IF(H48="独立完成",1,IF(K48=1,0.5,IF(AND(J48=2,K48=2),0.5,IF(AND(J48&gt;2,K48=2),0.3,IF(AND(J48&gt;2,K48=3),0.2,IF(AND(J48&gt;2,K48&gt;3),0.1,0)))))),0)</f>
        <v>0</v>
      </c>
      <c r="AD48" s="130"/>
      <c r="AE48" s="130"/>
      <c r="AK48" s="142"/>
      <c r="AL48" s="142"/>
      <c r="AM48" s="142"/>
      <c r="AN48" s="142"/>
      <c r="AO48" s="142"/>
      <c r="AP48" s="142"/>
      <c r="AQ48" s="142"/>
      <c r="AR48" s="142"/>
      <c r="AS48" s="142"/>
      <c r="AT48" s="142"/>
      <c r="AU48" s="142"/>
      <c r="AV48" s="142"/>
      <c r="AW48" s="142"/>
      <c r="AX48" s="142"/>
      <c r="AY48" s="142"/>
      <c r="AZ48" s="142"/>
      <c r="BA48" s="142"/>
      <c r="BB48" s="142"/>
      <c r="BC48" s="142"/>
      <c r="BD48" s="142"/>
      <c r="BE48" s="142"/>
      <c r="BF48" s="142"/>
      <c r="BG48" s="142"/>
      <c r="BH48" s="142"/>
    </row>
    <row r="49" ht="31" customHeight="1" spans="1:60">
      <c r="A49" s="37"/>
      <c r="B49" s="93"/>
      <c r="C49" s="94"/>
      <c r="D49" s="95"/>
      <c r="E49" s="95"/>
      <c r="F49" s="96"/>
      <c r="G49" s="93"/>
      <c r="H49" s="97"/>
      <c r="I49" s="97"/>
      <c r="J49" s="127"/>
      <c r="K49" s="128"/>
      <c r="L49" s="129" t="str">
        <f t="shared" si="0"/>
        <v/>
      </c>
      <c r="M49" s="129" t="str">
        <f t="shared" si="1"/>
        <v/>
      </c>
      <c r="N49" s="130"/>
      <c r="O49" s="130"/>
      <c r="P49" s="33">
        <f t="shared" si="2"/>
        <v>0</v>
      </c>
      <c r="Q49" s="33">
        <f t="shared" si="3"/>
        <v>0</v>
      </c>
      <c r="S49" s="33"/>
      <c r="T49" s="33"/>
      <c r="U49" s="124"/>
      <c r="V49" s="124">
        <f t="shared" si="4"/>
        <v>0</v>
      </c>
      <c r="W49" s="118">
        <f t="shared" si="5"/>
        <v>0</v>
      </c>
      <c r="X49" s="141"/>
      <c r="Y49" s="141"/>
      <c r="Z49" s="141"/>
      <c r="AA49" s="130"/>
      <c r="AB49" s="130">
        <f>IF(B49="团队建设",IF(I49="独立完成",1,IF(K49=1,0.6,IF(AND(J49=2,K49=2),0.4,IF(AND(J49&gt;2,K49=2),0.3,IF(AND(J49&gt;2,K49=3),0.2,IF(AND(J49&gt;2,K49&gt;3),0.1)))))),0)</f>
        <v>0</v>
      </c>
      <c r="AC49" s="130">
        <f>IF(NOT(B49="团队建设"),IF(I49="独立完成",1,IF(K49=1,0.5,IF(AND(J49=2,K49=2),0.5,IF(AND(J49&gt;2,K49=2),0.3,IF(AND(J49&gt;2,K49=3),0.2,IF(AND(J49&gt;2,K49&gt;3),0.1,0)))))),0)</f>
        <v>0</v>
      </c>
      <c r="AD49" s="130"/>
      <c r="AE49" s="130"/>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row>
    <row r="50" ht="31" customHeight="1" spans="1:60">
      <c r="A50" s="37"/>
      <c r="B50" s="98"/>
      <c r="C50" s="99"/>
      <c r="D50" s="99"/>
      <c r="E50" s="99"/>
      <c r="F50" s="99"/>
      <c r="G50" s="99"/>
      <c r="H50" s="99"/>
      <c r="I50" s="99"/>
      <c r="J50" s="99"/>
      <c r="K50" s="99"/>
      <c r="L50" s="131"/>
      <c r="M50" s="129">
        <f>IF(M48&lt;&gt;"",SUM(M48:M49),0)</f>
        <v>0</v>
      </c>
      <c r="N50" s="132"/>
      <c r="O50" s="132"/>
      <c r="Q50" s="33"/>
      <c r="AB50" s="130"/>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row>
    <row r="51" ht="31" customHeight="1" spans="1:60">
      <c r="A51" s="37"/>
      <c r="B51" s="89" t="s">
        <v>66</v>
      </c>
      <c r="C51" s="89"/>
      <c r="D51" s="89"/>
      <c r="E51" s="89"/>
      <c r="F51" s="89"/>
      <c r="G51" s="89"/>
      <c r="H51" s="89"/>
      <c r="I51" s="89"/>
      <c r="J51" s="89"/>
      <c r="K51" s="89"/>
      <c r="L51" s="89"/>
      <c r="M51" s="89"/>
      <c r="N51" s="89"/>
      <c r="O51" s="89"/>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row>
    <row r="52" ht="31" customHeight="1" spans="1:60">
      <c r="A52" s="37"/>
      <c r="B52" s="63" t="s">
        <v>39</v>
      </c>
      <c r="C52" s="90" t="s">
        <v>67</v>
      </c>
      <c r="D52" s="91"/>
      <c r="E52" s="91"/>
      <c r="F52" s="92"/>
      <c r="G52" s="63" t="s">
        <v>54</v>
      </c>
      <c r="H52" s="63" t="s">
        <v>55</v>
      </c>
      <c r="I52" s="63"/>
      <c r="J52" s="91" t="s">
        <v>56</v>
      </c>
      <c r="K52" s="92"/>
      <c r="L52" s="63" t="s">
        <v>57</v>
      </c>
      <c r="M52" s="63" t="s">
        <v>58</v>
      </c>
      <c r="N52" s="63" t="s">
        <v>44</v>
      </c>
      <c r="O52" s="63" t="s">
        <v>45</v>
      </c>
      <c r="P52" s="126" t="s">
        <v>59</v>
      </c>
      <c r="Q52" s="126" t="s">
        <v>60</v>
      </c>
      <c r="R52" s="126"/>
      <c r="S52" s="126"/>
      <c r="T52" s="126"/>
      <c r="U52" s="138"/>
      <c r="V52" s="138" t="s">
        <v>61</v>
      </c>
      <c r="W52" s="139" t="s">
        <v>62</v>
      </c>
      <c r="X52" s="139" t="s">
        <v>63</v>
      </c>
      <c r="Y52" s="126"/>
      <c r="Z52" s="126"/>
      <c r="AA52" s="126"/>
      <c r="AB52" s="126" t="s">
        <v>64</v>
      </c>
      <c r="AC52" s="126" t="s">
        <v>65</v>
      </c>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row>
    <row r="53" ht="31" customHeight="1" spans="1:60">
      <c r="A53" s="37"/>
      <c r="B53" s="93"/>
      <c r="C53" s="94"/>
      <c r="D53" s="95"/>
      <c r="E53" s="95"/>
      <c r="F53" s="96"/>
      <c r="G53" s="93"/>
      <c r="H53" s="97"/>
      <c r="I53" s="97"/>
      <c r="J53" s="127"/>
      <c r="K53" s="128"/>
      <c r="L53" s="129" t="str">
        <f t="shared" si="0"/>
        <v/>
      </c>
      <c r="M53" s="129" t="str">
        <f t="shared" si="1"/>
        <v/>
      </c>
      <c r="N53" s="130"/>
      <c r="O53" s="130"/>
      <c r="P53" s="33">
        <f t="shared" si="2"/>
        <v>0</v>
      </c>
      <c r="Q53" s="33">
        <f t="shared" si="3"/>
        <v>0</v>
      </c>
      <c r="S53" s="33"/>
      <c r="T53" s="33"/>
      <c r="U53" s="124"/>
      <c r="V53" s="124">
        <f t="shared" si="4"/>
        <v>0</v>
      </c>
      <c r="W53" s="118">
        <f t="shared" si="5"/>
        <v>0</v>
      </c>
      <c r="X53" s="140" t="str">
        <f>IF(SUM(W53:W54)&gt;=1,"满足","不满足")</f>
        <v>不满足</v>
      </c>
      <c r="Y53" s="141"/>
      <c r="Z53" s="141"/>
      <c r="AA53" s="130"/>
      <c r="AB53" s="130">
        <f>IF(B53="团队建设",IF(H53="独立完成",1,IF(K53=1,0.6,IF(AND(J53=2,K53=2),0.4,IF(AND(J53&gt;2,K53=2),0.3,IF(AND(J53&gt;2,K53=3),0.2,IF(AND(J53&gt;2,K53&gt;3),0.1)))))),0)</f>
        <v>0</v>
      </c>
      <c r="AC53" s="130">
        <f>IF(NOT(B53="团队建设"),IF(H53="独立完成",1,IF(K53=1,0.5,IF(AND(J53=2,K53=2),0.5,IF(AND(J53&gt;2,K53=2),0.3,IF(AND(J53&gt;2,K53=3),0.2,IF(AND(J53&gt;2,K53&gt;3),0.1,0)))))),0)</f>
        <v>0</v>
      </c>
      <c r="AD53" s="130"/>
      <c r="AE53" s="130"/>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row>
    <row r="54" ht="31" customHeight="1" spans="1:60">
      <c r="A54" s="37"/>
      <c r="B54" s="93"/>
      <c r="C54" s="94"/>
      <c r="D54" s="95"/>
      <c r="E54" s="95"/>
      <c r="F54" s="96"/>
      <c r="G54" s="93"/>
      <c r="H54" s="97"/>
      <c r="I54" s="97"/>
      <c r="J54" s="127"/>
      <c r="K54" s="128"/>
      <c r="L54" s="129" t="str">
        <f t="shared" si="0"/>
        <v/>
      </c>
      <c r="M54" s="129" t="str">
        <f t="shared" si="1"/>
        <v/>
      </c>
      <c r="N54" s="130"/>
      <c r="O54" s="130"/>
      <c r="P54" s="33">
        <f t="shared" si="2"/>
        <v>0</v>
      </c>
      <c r="Q54" s="33">
        <f t="shared" si="3"/>
        <v>0</v>
      </c>
      <c r="S54" s="33"/>
      <c r="T54" s="33"/>
      <c r="U54" s="124"/>
      <c r="V54" s="124">
        <f t="shared" si="4"/>
        <v>0</v>
      </c>
      <c r="W54" s="118">
        <f t="shared" si="5"/>
        <v>0</v>
      </c>
      <c r="X54" s="141"/>
      <c r="Y54" s="141"/>
      <c r="Z54" s="141"/>
      <c r="AA54" s="130"/>
      <c r="AB54" s="130">
        <f>IF(B54="团队建设",IF(I54="独立完成",1,IF(K54=1,0.6,IF(AND(J54=2,K54=2),0.4,IF(AND(J54&gt;2,K54=2),0.3,IF(AND(J54&gt;2,K54=3),0.2,IF(AND(J54&gt;2,K54&gt;3),0.1)))))),0)</f>
        <v>0</v>
      </c>
      <c r="AC54" s="130">
        <f>IF(NOT(B54="团队建设"),IF(I54="独立完成",1,IF(K54=1,0.5,IF(AND(J54=2,K54=2),0.5,IF(AND(J54&gt;2,K54=2),0.3,IF(AND(J54&gt;2,K54=3),0.2,IF(AND(J54&gt;2,K54&gt;3),0.1,0)))))),0)</f>
        <v>0</v>
      </c>
      <c r="AD54" s="130"/>
      <c r="AE54" s="130"/>
      <c r="AK54" s="142"/>
      <c r="AL54" s="142"/>
      <c r="AM54" s="142"/>
      <c r="AN54" s="142"/>
      <c r="AO54" s="142"/>
      <c r="AP54" s="142"/>
      <c r="AQ54" s="142"/>
      <c r="AR54" s="142"/>
      <c r="AS54" s="142"/>
      <c r="AT54" s="142"/>
      <c r="AU54" s="142"/>
      <c r="AV54" s="142"/>
      <c r="AW54" s="142"/>
      <c r="AX54" s="142"/>
      <c r="AY54" s="142"/>
      <c r="AZ54" s="142"/>
      <c r="BA54" s="142"/>
      <c r="BB54" s="142"/>
      <c r="BC54" s="142"/>
      <c r="BD54" s="142"/>
      <c r="BE54" s="142"/>
      <c r="BF54" s="142"/>
      <c r="BG54" s="142"/>
      <c r="BH54" s="142"/>
    </row>
    <row r="55" ht="31" customHeight="1" spans="1:60">
      <c r="A55" s="37"/>
      <c r="B55" s="98"/>
      <c r="C55" s="99"/>
      <c r="D55" s="99"/>
      <c r="E55" s="99"/>
      <c r="F55" s="99"/>
      <c r="G55" s="99"/>
      <c r="H55" s="99"/>
      <c r="I55" s="99"/>
      <c r="J55" s="99"/>
      <c r="K55" s="99"/>
      <c r="L55" s="131"/>
      <c r="M55" s="129">
        <f>IF(M53&lt;&gt;"",SUM(M53:M54),0)</f>
        <v>0</v>
      </c>
      <c r="N55" s="132"/>
      <c r="O55" s="132"/>
      <c r="Q55" s="33"/>
      <c r="AB55" s="130"/>
      <c r="AK55" s="142"/>
      <c r="AL55" s="142"/>
      <c r="AM55" s="142"/>
      <c r="AN55" s="142"/>
      <c r="AO55" s="142"/>
      <c r="AP55" s="142"/>
      <c r="AQ55" s="142"/>
      <c r="AR55" s="142"/>
      <c r="AS55" s="142"/>
      <c r="AT55" s="142"/>
      <c r="AU55" s="142"/>
      <c r="AV55" s="142"/>
      <c r="AW55" s="142"/>
      <c r="AX55" s="142"/>
      <c r="AY55" s="142"/>
      <c r="AZ55" s="142"/>
      <c r="BA55" s="142"/>
      <c r="BB55" s="142"/>
      <c r="BC55" s="142"/>
      <c r="BD55" s="142"/>
      <c r="BE55" s="142"/>
      <c r="BF55" s="142"/>
      <c r="BG55" s="142"/>
      <c r="BH55" s="142"/>
    </row>
    <row r="56" ht="31" customHeight="1" spans="1:60">
      <c r="A56" s="37"/>
      <c r="B56" s="89" t="s">
        <v>68</v>
      </c>
      <c r="C56" s="89"/>
      <c r="D56" s="89"/>
      <c r="E56" s="89"/>
      <c r="F56" s="89"/>
      <c r="G56" s="89"/>
      <c r="H56" s="89"/>
      <c r="I56" s="89"/>
      <c r="J56" s="89"/>
      <c r="K56" s="89"/>
      <c r="L56" s="89"/>
      <c r="M56" s="89"/>
      <c r="N56" s="89"/>
      <c r="O56" s="89"/>
      <c r="AK56" s="142"/>
      <c r="AL56" s="142"/>
      <c r="AM56" s="142"/>
      <c r="AN56" s="142"/>
      <c r="AO56" s="142"/>
      <c r="AP56" s="142"/>
      <c r="AQ56" s="142"/>
      <c r="AR56" s="142"/>
      <c r="AS56" s="142"/>
      <c r="AT56" s="142"/>
      <c r="AU56" s="142"/>
      <c r="AV56" s="142"/>
      <c r="AW56" s="142"/>
      <c r="AX56" s="142"/>
      <c r="AY56" s="142"/>
      <c r="AZ56" s="142"/>
      <c r="BA56" s="142"/>
      <c r="BB56" s="142"/>
      <c r="BC56" s="142"/>
      <c r="BD56" s="142"/>
      <c r="BE56" s="142"/>
      <c r="BF56" s="142"/>
      <c r="BG56" s="142"/>
      <c r="BH56" s="142"/>
    </row>
    <row r="57" ht="31" customHeight="1" spans="1:60">
      <c r="A57" s="37"/>
      <c r="B57" s="63" t="s">
        <v>39</v>
      </c>
      <c r="C57" s="90" t="s">
        <v>69</v>
      </c>
      <c r="D57" s="91"/>
      <c r="E57" s="91"/>
      <c r="F57" s="92"/>
      <c r="G57" s="63" t="s">
        <v>54</v>
      </c>
      <c r="H57" s="63" t="s">
        <v>55</v>
      </c>
      <c r="I57" s="63"/>
      <c r="J57" s="91" t="s">
        <v>56</v>
      </c>
      <c r="K57" s="92"/>
      <c r="L57" s="63" t="s">
        <v>57</v>
      </c>
      <c r="M57" s="63" t="s">
        <v>58</v>
      </c>
      <c r="N57" s="63" t="s">
        <v>44</v>
      </c>
      <c r="O57" s="63" t="s">
        <v>45</v>
      </c>
      <c r="P57" s="126" t="s">
        <v>59</v>
      </c>
      <c r="Q57" s="126" t="s">
        <v>60</v>
      </c>
      <c r="R57" s="126"/>
      <c r="S57" s="126"/>
      <c r="T57" s="126"/>
      <c r="U57" s="138"/>
      <c r="V57" s="138" t="s">
        <v>61</v>
      </c>
      <c r="W57" s="139" t="s">
        <v>62</v>
      </c>
      <c r="X57" s="139" t="s">
        <v>63</v>
      </c>
      <c r="Y57" s="126"/>
      <c r="Z57" s="126"/>
      <c r="AA57" s="126"/>
      <c r="AB57" s="126" t="s">
        <v>64</v>
      </c>
      <c r="AC57" s="126" t="s">
        <v>65</v>
      </c>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row>
    <row r="58" ht="31" customHeight="1" spans="1:60">
      <c r="A58" s="37"/>
      <c r="B58" s="93"/>
      <c r="C58" s="94"/>
      <c r="D58" s="95"/>
      <c r="E58" s="95"/>
      <c r="F58" s="96"/>
      <c r="G58" s="93"/>
      <c r="H58" s="97"/>
      <c r="I58" s="97"/>
      <c r="J58" s="127"/>
      <c r="K58" s="128"/>
      <c r="L58" s="129" t="str">
        <f t="shared" ref="L58:L64" si="6">IF(B58&lt;&gt;"",1,"")</f>
        <v/>
      </c>
      <c r="M58" s="129" t="str">
        <f t="shared" ref="M58:M64" si="7">IF(B58&lt;&gt;"",SUM(P58:T58)*L58,"")</f>
        <v/>
      </c>
      <c r="N58" s="130"/>
      <c r="O58" s="130"/>
      <c r="P58" s="33">
        <f t="shared" ref="P58:P64" si="8">IF(G58="本校",1,0)</f>
        <v>0</v>
      </c>
      <c r="Q58" s="33">
        <f>IF(G58="本地区",2,0)</f>
        <v>0</v>
      </c>
      <c r="S58" s="33"/>
      <c r="T58" s="33"/>
      <c r="U58" s="124"/>
      <c r="V58" s="124">
        <f t="shared" ref="V58:V64" si="9">IF(G58="全校",1,0)</f>
        <v>0</v>
      </c>
      <c r="W58" s="118">
        <f t="shared" ref="W58:W64" si="10">IF(M58&lt;&gt;"",1,0)</f>
        <v>0</v>
      </c>
      <c r="X58" s="140" t="str">
        <f>IF(SUM(W58:W59)&gt;=1,"满足","不满足")</f>
        <v>不满足</v>
      </c>
      <c r="Y58" s="141"/>
      <c r="Z58" s="141"/>
      <c r="AA58" s="130"/>
      <c r="AB58" s="130">
        <f>IF(B58="团队建设",IF(H58="独立完成",1,IF(K58=1,0.6,IF(AND(J58=2,K58=2),0.4,IF(AND(J58&gt;2,K58=2),0.3,IF(AND(J58&gt;2,K58=3),0.2,IF(AND(J58&gt;2,K58&gt;3),0.1)))))),0)</f>
        <v>0</v>
      </c>
      <c r="AC58" s="130">
        <f>IF(NOT(B58="团队建设"),IF(H58="独立完成",1,IF(K58=1,0.5,IF(AND(J58=2,K58=2),0.5,IF(AND(J58&gt;2,K58=2),0.3,IF(AND(J58&gt;2,K58=3),0.2,IF(AND(J58&gt;2,K58&gt;3),0.1,0)))))),0)</f>
        <v>0</v>
      </c>
      <c r="AD58" s="130"/>
      <c r="AE58" s="130"/>
      <c r="AK58" s="142"/>
      <c r="AL58" s="142"/>
      <c r="AM58" s="142"/>
      <c r="AN58" s="142"/>
      <c r="AO58" s="142"/>
      <c r="AP58" s="142"/>
      <c r="AQ58" s="142"/>
      <c r="AR58" s="142"/>
      <c r="AS58" s="142"/>
      <c r="AT58" s="142"/>
      <c r="AU58" s="142"/>
      <c r="AV58" s="142"/>
      <c r="AW58" s="142"/>
      <c r="AX58" s="142"/>
      <c r="AY58" s="142"/>
      <c r="AZ58" s="142"/>
      <c r="BA58" s="142"/>
      <c r="BB58" s="142"/>
      <c r="BC58" s="142"/>
      <c r="BD58" s="142"/>
      <c r="BE58" s="142"/>
      <c r="BF58" s="142"/>
      <c r="BG58" s="142"/>
      <c r="BH58" s="142"/>
    </row>
    <row r="59" ht="31" customHeight="1" spans="1:60">
      <c r="A59" s="37"/>
      <c r="B59" s="93"/>
      <c r="C59" s="94"/>
      <c r="D59" s="95"/>
      <c r="E59" s="95"/>
      <c r="F59" s="96"/>
      <c r="G59" s="93"/>
      <c r="H59" s="97"/>
      <c r="I59" s="97"/>
      <c r="J59" s="127"/>
      <c r="K59" s="128"/>
      <c r="L59" s="129" t="str">
        <f t="shared" si="6"/>
        <v/>
      </c>
      <c r="M59" s="129" t="str">
        <f t="shared" si="7"/>
        <v/>
      </c>
      <c r="N59" s="130"/>
      <c r="O59" s="130"/>
      <c r="P59" s="33">
        <f t="shared" si="8"/>
        <v>0</v>
      </c>
      <c r="Q59" s="33">
        <f>IF(G59="本地区",2,0)</f>
        <v>0</v>
      </c>
      <c r="S59" s="33"/>
      <c r="T59" s="33"/>
      <c r="U59" s="124"/>
      <c r="V59" s="124">
        <f t="shared" si="9"/>
        <v>0</v>
      </c>
      <c r="W59" s="118">
        <f t="shared" si="10"/>
        <v>0</v>
      </c>
      <c r="X59" s="141"/>
      <c r="Y59" s="141"/>
      <c r="Z59" s="141"/>
      <c r="AA59" s="130"/>
      <c r="AB59" s="130">
        <f>IF(B59="团队建设",IF(I59="独立完成",1,IF(K59=1,0.6,IF(AND(J59=2,K59=2),0.4,IF(AND(J59&gt;2,K59=2),0.3,IF(AND(J59&gt;2,K59=3),0.2,IF(AND(J59&gt;2,K59&gt;3),0.1)))))),0)</f>
        <v>0</v>
      </c>
      <c r="AC59" s="130">
        <f>IF(NOT(B59="团队建设"),IF(I59="独立完成",1,IF(K59=1,0.5,IF(AND(J59=2,K59=2),0.5,IF(AND(J59&gt;2,K59=2),0.3,IF(AND(J59&gt;2,K59=3),0.2,IF(AND(J59&gt;2,K59&gt;3),0.1,0)))))),0)</f>
        <v>0</v>
      </c>
      <c r="AD59" s="130"/>
      <c r="AE59" s="130"/>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row>
    <row r="60" ht="31" customHeight="1" spans="1:60">
      <c r="A60" s="37"/>
      <c r="B60" s="98"/>
      <c r="C60" s="99"/>
      <c r="D60" s="99"/>
      <c r="E60" s="99"/>
      <c r="F60" s="99"/>
      <c r="G60" s="99"/>
      <c r="H60" s="99"/>
      <c r="I60" s="99"/>
      <c r="J60" s="99"/>
      <c r="K60" s="99"/>
      <c r="L60" s="131"/>
      <c r="M60" s="129">
        <f>IF(M58&lt;&gt;"",SUM(M58:M59),0)</f>
        <v>0</v>
      </c>
      <c r="N60" s="132"/>
      <c r="O60" s="132"/>
      <c r="Q60" s="33"/>
      <c r="AB60" s="130"/>
      <c r="AK60" s="142"/>
      <c r="AL60" s="142"/>
      <c r="AM60" s="142"/>
      <c r="AN60" s="142"/>
      <c r="AO60" s="142"/>
      <c r="AP60" s="142"/>
      <c r="AQ60" s="142"/>
      <c r="AR60" s="142"/>
      <c r="AS60" s="142"/>
      <c r="AT60" s="142"/>
      <c r="AU60" s="142"/>
      <c r="AV60" s="142"/>
      <c r="AW60" s="142"/>
      <c r="AX60" s="142"/>
      <c r="AY60" s="142"/>
      <c r="AZ60" s="142"/>
      <c r="BA60" s="142"/>
      <c r="BB60" s="142"/>
      <c r="BC60" s="142"/>
      <c r="BD60" s="142"/>
      <c r="BE60" s="142"/>
      <c r="BF60" s="142"/>
      <c r="BG60" s="142"/>
      <c r="BH60" s="142"/>
    </row>
    <row r="61" ht="31" customHeight="1" spans="1:60">
      <c r="A61" s="37"/>
      <c r="B61" s="89" t="s">
        <v>70</v>
      </c>
      <c r="C61" s="89"/>
      <c r="D61" s="89"/>
      <c r="E61" s="89"/>
      <c r="F61" s="89"/>
      <c r="G61" s="89"/>
      <c r="H61" s="89"/>
      <c r="I61" s="89"/>
      <c r="J61" s="89"/>
      <c r="K61" s="89"/>
      <c r="L61" s="89"/>
      <c r="M61" s="89"/>
      <c r="N61" s="89"/>
      <c r="O61" s="89"/>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row>
    <row r="62" ht="31" customHeight="1" spans="1:60">
      <c r="A62" s="37"/>
      <c r="B62" s="63" t="s">
        <v>39</v>
      </c>
      <c r="C62" s="90" t="s">
        <v>71</v>
      </c>
      <c r="D62" s="91"/>
      <c r="E62" s="91"/>
      <c r="F62" s="92"/>
      <c r="G62" s="63" t="s">
        <v>72</v>
      </c>
      <c r="H62" s="63" t="s">
        <v>73</v>
      </c>
      <c r="I62" s="63"/>
      <c r="J62" s="91" t="s">
        <v>74</v>
      </c>
      <c r="K62" s="92"/>
      <c r="L62" s="63" t="s">
        <v>57</v>
      </c>
      <c r="M62" s="63" t="s">
        <v>58</v>
      </c>
      <c r="N62" s="63" t="s">
        <v>44</v>
      </c>
      <c r="O62" s="63" t="s">
        <v>45</v>
      </c>
      <c r="P62" s="126" t="s">
        <v>59</v>
      </c>
      <c r="Q62" s="126" t="s">
        <v>75</v>
      </c>
      <c r="R62" s="126"/>
      <c r="S62" s="126"/>
      <c r="T62" s="126"/>
      <c r="U62" s="138"/>
      <c r="V62" s="138" t="s">
        <v>61</v>
      </c>
      <c r="W62" s="139" t="s">
        <v>62</v>
      </c>
      <c r="X62" s="139" t="s">
        <v>63</v>
      </c>
      <c r="Y62" s="126"/>
      <c r="Z62" s="126"/>
      <c r="AA62" s="126"/>
      <c r="AB62" s="126" t="s">
        <v>64</v>
      </c>
      <c r="AC62" s="126" t="s">
        <v>65</v>
      </c>
      <c r="AK62" s="142"/>
      <c r="AL62" s="142"/>
      <c r="AM62" s="142"/>
      <c r="AN62" s="142"/>
      <c r="AO62" s="142"/>
      <c r="AP62" s="142"/>
      <c r="AQ62" s="142"/>
      <c r="AR62" s="142"/>
      <c r="AS62" s="142"/>
      <c r="AT62" s="142"/>
      <c r="AU62" s="142"/>
      <c r="AV62" s="142"/>
      <c r="AW62" s="142"/>
      <c r="AX62" s="142"/>
      <c r="AY62" s="142"/>
      <c r="AZ62" s="142"/>
      <c r="BA62" s="142"/>
      <c r="BB62" s="142"/>
      <c r="BC62" s="142"/>
      <c r="BD62" s="142"/>
      <c r="BE62" s="142"/>
      <c r="BF62" s="142"/>
      <c r="BG62" s="142"/>
      <c r="BH62" s="142"/>
    </row>
    <row r="63" ht="31" customHeight="1" spans="1:60">
      <c r="A63" s="37"/>
      <c r="B63" s="93"/>
      <c r="C63" s="94"/>
      <c r="D63" s="95"/>
      <c r="E63" s="95"/>
      <c r="F63" s="96"/>
      <c r="G63" s="93"/>
      <c r="H63" s="97"/>
      <c r="I63" s="97"/>
      <c r="J63" s="127"/>
      <c r="K63" s="128"/>
      <c r="L63" s="129" t="str">
        <f t="shared" si="6"/>
        <v/>
      </c>
      <c r="M63" s="129" t="str">
        <f t="shared" si="7"/>
        <v/>
      </c>
      <c r="N63" s="130"/>
      <c r="O63" s="130"/>
      <c r="P63" s="33">
        <f t="shared" si="8"/>
        <v>0</v>
      </c>
      <c r="Q63" s="33">
        <f>IF(G63="本部门",0,0)</f>
        <v>0</v>
      </c>
      <c r="S63" s="33"/>
      <c r="T63" s="33"/>
      <c r="U63" s="124"/>
      <c r="V63" s="124">
        <f t="shared" si="9"/>
        <v>0</v>
      </c>
      <c r="W63" s="118">
        <f t="shared" si="10"/>
        <v>0</v>
      </c>
      <c r="X63" s="140" t="str">
        <f>IF(SUM(W63:W64)&gt;=1,"满足","不满足")</f>
        <v>不满足</v>
      </c>
      <c r="Y63" s="141"/>
      <c r="Z63" s="141"/>
      <c r="AA63" s="130"/>
      <c r="AB63" s="130">
        <f>IF(B63="团队建设",IF(H63="独立完成",1,IF(K63=1,0.6,IF(AND(J63=2,K63=2),0.4,IF(AND(J63&gt;2,K63=2),0.3,IF(AND(J63&gt;2,K63=3),0.2,IF(AND(J63&gt;2,K63&gt;3),0.1)))))),0)</f>
        <v>0</v>
      </c>
      <c r="AC63" s="130">
        <f>IF(NOT(B63="团队建设"),IF(H63="独立完成",1,IF(K63=1,0.5,IF(AND(J63=2,K63=2),0.5,IF(AND(J63&gt;2,K63=2),0.3,IF(AND(J63&gt;2,K63=3),0.2,IF(AND(J63&gt;2,K63&gt;3),0.1,0)))))),0)</f>
        <v>0</v>
      </c>
      <c r="AD63" s="130"/>
      <c r="AE63" s="130"/>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row>
    <row r="64" ht="31" customHeight="1" spans="1:60">
      <c r="A64" s="37"/>
      <c r="B64" s="93"/>
      <c r="C64" s="94"/>
      <c r="D64" s="95"/>
      <c r="E64" s="95"/>
      <c r="F64" s="96"/>
      <c r="G64" s="93"/>
      <c r="H64" s="97"/>
      <c r="I64" s="97"/>
      <c r="J64" s="127"/>
      <c r="K64" s="128"/>
      <c r="L64" s="129" t="str">
        <f t="shared" si="6"/>
        <v/>
      </c>
      <c r="M64" s="129" t="str">
        <f t="shared" si="7"/>
        <v/>
      </c>
      <c r="N64" s="130"/>
      <c r="O64" s="130"/>
      <c r="P64" s="33">
        <f t="shared" si="8"/>
        <v>0</v>
      </c>
      <c r="Q64" s="33">
        <f>IF(G64="本部门",0,0)</f>
        <v>0</v>
      </c>
      <c r="S64" s="33"/>
      <c r="T64" s="33"/>
      <c r="U64" s="124"/>
      <c r="V64" s="124">
        <f t="shared" si="9"/>
        <v>0</v>
      </c>
      <c r="W64" s="118">
        <f t="shared" si="10"/>
        <v>0</v>
      </c>
      <c r="X64" s="141"/>
      <c r="Y64" s="141"/>
      <c r="Z64" s="141"/>
      <c r="AA64" s="130"/>
      <c r="AB64" s="130">
        <f>IF(B64="团队建设",IF(I64="独立完成",1,IF(K64=1,0.6,IF(AND(J64=2,K64=2),0.4,IF(AND(J64&gt;2,K64=2),0.3,IF(AND(J64&gt;2,K64=3),0.2,IF(AND(J64&gt;2,K64&gt;3),0.1)))))),0)</f>
        <v>0</v>
      </c>
      <c r="AC64" s="130">
        <f>IF(NOT(B64="团队建设"),IF(I64="独立完成",1,IF(K64=1,0.5,IF(AND(J64=2,K64=2),0.5,IF(AND(J64&gt;2,K64=2),0.3,IF(AND(J64&gt;2,K64=3),0.2,IF(AND(J64&gt;2,K64&gt;3),0.1,0)))))),0)</f>
        <v>0</v>
      </c>
      <c r="AD64" s="130"/>
      <c r="AE64" s="130"/>
      <c r="AK64" s="142"/>
      <c r="AL64" s="142"/>
      <c r="AM64" s="142"/>
      <c r="AN64" s="142"/>
      <c r="AO64" s="142"/>
      <c r="AP64" s="142"/>
      <c r="AQ64" s="142"/>
      <c r="AR64" s="142"/>
      <c r="AS64" s="142"/>
      <c r="AT64" s="142"/>
      <c r="AU64" s="142"/>
      <c r="AV64" s="142"/>
      <c r="AW64" s="142"/>
      <c r="AX64" s="142"/>
      <c r="AY64" s="142"/>
      <c r="AZ64" s="142"/>
      <c r="BA64" s="142"/>
      <c r="BB64" s="142"/>
      <c r="BC64" s="142"/>
      <c r="BD64" s="142"/>
      <c r="BE64" s="142"/>
      <c r="BF64" s="142"/>
      <c r="BG64" s="142"/>
      <c r="BH64" s="142"/>
    </row>
    <row r="65" ht="31" customHeight="1" spans="1:60">
      <c r="A65" s="37"/>
      <c r="B65" s="98"/>
      <c r="C65" s="99"/>
      <c r="D65" s="99"/>
      <c r="E65" s="99"/>
      <c r="F65" s="99"/>
      <c r="G65" s="99"/>
      <c r="H65" s="99"/>
      <c r="I65" s="99"/>
      <c r="J65" s="99"/>
      <c r="K65" s="99"/>
      <c r="L65" s="131"/>
      <c r="M65" s="129">
        <f>IF(M63&lt;&gt;"",SUM(M63:M64),0)</f>
        <v>0</v>
      </c>
      <c r="N65" s="132"/>
      <c r="O65" s="132"/>
      <c r="Q65" s="33"/>
      <c r="AB65" s="130"/>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row>
    <row r="66" ht="31" customHeight="1" spans="1:60">
      <c r="A66" s="37"/>
      <c r="B66" s="89" t="s">
        <v>76</v>
      </c>
      <c r="C66" s="89"/>
      <c r="D66" s="89"/>
      <c r="E66" s="89"/>
      <c r="F66" s="89"/>
      <c r="G66" s="89"/>
      <c r="H66" s="89"/>
      <c r="I66" s="89"/>
      <c r="J66" s="89"/>
      <c r="K66" s="89"/>
      <c r="L66" s="89"/>
      <c r="M66" s="89"/>
      <c r="N66" s="89"/>
      <c r="O66" s="89"/>
      <c r="AK66" s="142"/>
      <c r="AL66" s="142"/>
      <c r="AM66" s="142"/>
      <c r="AN66" s="142"/>
      <c r="AO66" s="142"/>
      <c r="AP66" s="142"/>
      <c r="AQ66" s="142"/>
      <c r="AR66" s="142"/>
      <c r="AS66" s="142"/>
      <c r="AT66" s="142"/>
      <c r="AU66" s="142"/>
      <c r="AV66" s="142"/>
      <c r="AW66" s="142"/>
      <c r="AX66" s="142"/>
      <c r="AY66" s="142"/>
      <c r="AZ66" s="142"/>
      <c r="BA66" s="142"/>
      <c r="BB66" s="142"/>
      <c r="BC66" s="142"/>
      <c r="BD66" s="142"/>
      <c r="BE66" s="142"/>
      <c r="BF66" s="142"/>
      <c r="BG66" s="142"/>
      <c r="BH66" s="142"/>
    </row>
    <row r="67" ht="31" customHeight="1" spans="1:60">
      <c r="A67" s="37"/>
      <c r="B67" s="63" t="s">
        <v>39</v>
      </c>
      <c r="C67" s="90" t="s">
        <v>77</v>
      </c>
      <c r="D67" s="91"/>
      <c r="E67" s="91"/>
      <c r="F67" s="92"/>
      <c r="G67" s="63" t="s">
        <v>72</v>
      </c>
      <c r="H67" s="63" t="s">
        <v>73</v>
      </c>
      <c r="I67" s="63"/>
      <c r="J67" s="91" t="s">
        <v>78</v>
      </c>
      <c r="K67" s="92"/>
      <c r="L67" s="63" t="s">
        <v>57</v>
      </c>
      <c r="M67" s="63" t="s">
        <v>58</v>
      </c>
      <c r="N67" s="63" t="s">
        <v>44</v>
      </c>
      <c r="O67" s="63" t="s">
        <v>45</v>
      </c>
      <c r="P67" s="126" t="s">
        <v>59</v>
      </c>
      <c r="Q67" s="126" t="s">
        <v>60</v>
      </c>
      <c r="R67" s="126"/>
      <c r="S67" s="126"/>
      <c r="T67" s="126"/>
      <c r="U67" s="138"/>
      <c r="V67" s="138" t="s">
        <v>61</v>
      </c>
      <c r="W67" s="139" t="s">
        <v>62</v>
      </c>
      <c r="X67" s="139" t="s">
        <v>63</v>
      </c>
      <c r="Y67" s="126"/>
      <c r="Z67" s="126"/>
      <c r="AA67" s="126"/>
      <c r="AB67" s="126" t="s">
        <v>64</v>
      </c>
      <c r="AC67" s="126" t="s">
        <v>65</v>
      </c>
      <c r="AK67" s="142"/>
      <c r="AL67" s="142"/>
      <c r="AM67" s="142"/>
      <c r="AN67" s="142"/>
      <c r="AO67" s="142"/>
      <c r="AP67" s="142"/>
      <c r="AQ67" s="142"/>
      <c r="AR67" s="142"/>
      <c r="AS67" s="142"/>
      <c r="AT67" s="142"/>
      <c r="AU67" s="142"/>
      <c r="AV67" s="142"/>
      <c r="AW67" s="142"/>
      <c r="AX67" s="142"/>
      <c r="AY67" s="142"/>
      <c r="AZ67" s="142"/>
      <c r="BA67" s="142"/>
      <c r="BB67" s="142"/>
      <c r="BC67" s="142"/>
      <c r="BD67" s="142"/>
      <c r="BE67" s="142"/>
      <c r="BF67" s="142"/>
      <c r="BG67" s="142"/>
      <c r="BH67" s="142"/>
    </row>
    <row r="68" ht="31" customHeight="1" spans="1:60">
      <c r="A68" s="37"/>
      <c r="B68" s="93"/>
      <c r="C68" s="94"/>
      <c r="D68" s="95"/>
      <c r="E68" s="95"/>
      <c r="F68" s="96"/>
      <c r="G68" s="93"/>
      <c r="H68" s="97"/>
      <c r="I68" s="97"/>
      <c r="J68" s="127"/>
      <c r="K68" s="128"/>
      <c r="L68" s="129" t="str">
        <f>IF(B68&lt;&gt;"",1,"")</f>
        <v/>
      </c>
      <c r="M68" s="129" t="str">
        <f>IF(B68&lt;&gt;"",SUM(P68:T68)*L68,"")</f>
        <v/>
      </c>
      <c r="N68" s="130"/>
      <c r="O68" s="130"/>
      <c r="P68" s="33">
        <f>IF(G68="本校",1,0)</f>
        <v>0</v>
      </c>
      <c r="Q68" s="33">
        <f>IF(G68="本地区",2,0)</f>
        <v>0</v>
      </c>
      <c r="S68" s="33"/>
      <c r="T68" s="33"/>
      <c r="U68" s="124"/>
      <c r="V68" s="124">
        <f>IF(G68="全校",1,0)</f>
        <v>0</v>
      </c>
      <c r="W68" s="118">
        <f>IF(M68&lt;&gt;"",1,0)</f>
        <v>0</v>
      </c>
      <c r="X68" s="140" t="str">
        <f>IF(SUM(W68:W69)&gt;=1,"满足","不满足")</f>
        <v>不满足</v>
      </c>
      <c r="Y68" s="141"/>
      <c r="Z68" s="141"/>
      <c r="AA68" s="130"/>
      <c r="AB68" s="130">
        <f>IF(B68="团队建设",IF(H68="独立完成",1,IF(K68=1,0.6,IF(AND(J68=2,K68=2),0.4,IF(AND(J68&gt;2,K68=2),0.3,IF(AND(J68&gt;2,K68=3),0.2,IF(AND(J68&gt;2,K68&gt;3),0.1)))))),0)</f>
        <v>0</v>
      </c>
      <c r="AC68" s="130">
        <f>IF(NOT(B68="团队建设"),IF(H68="独立完成",1,IF(K68=1,0.5,IF(AND(J68=2,K68=2),0.5,IF(AND(J68&gt;2,K68=2),0.3,IF(AND(J68&gt;2,K68=3),0.2,IF(AND(J68&gt;2,K68&gt;3),0.1,0)))))),0)</f>
        <v>0</v>
      </c>
      <c r="AD68" s="130"/>
      <c r="AE68" s="130"/>
      <c r="AK68" s="142"/>
      <c r="AL68" s="142"/>
      <c r="AM68" s="142"/>
      <c r="AN68" s="142"/>
      <c r="AO68" s="142"/>
      <c r="AP68" s="142"/>
      <c r="AQ68" s="142"/>
      <c r="AR68" s="142"/>
      <c r="AS68" s="142"/>
      <c r="AT68" s="142"/>
      <c r="AU68" s="142"/>
      <c r="AV68" s="142"/>
      <c r="AW68" s="142"/>
      <c r="AX68" s="142"/>
      <c r="AY68" s="142"/>
      <c r="AZ68" s="142"/>
      <c r="BA68" s="142"/>
      <c r="BB68" s="142"/>
      <c r="BC68" s="142"/>
      <c r="BD68" s="142"/>
      <c r="BE68" s="142"/>
      <c r="BF68" s="142"/>
      <c r="BG68" s="142"/>
      <c r="BH68" s="142"/>
    </row>
    <row r="69" ht="31" customHeight="1" spans="1:60">
      <c r="A69" s="37"/>
      <c r="B69" s="93"/>
      <c r="C69" s="94"/>
      <c r="D69" s="95"/>
      <c r="E69" s="95"/>
      <c r="F69" s="96"/>
      <c r="G69" s="93"/>
      <c r="H69" s="97"/>
      <c r="I69" s="97"/>
      <c r="J69" s="127"/>
      <c r="K69" s="128"/>
      <c r="L69" s="129" t="str">
        <f>IF(B69&lt;&gt;"",1,"")</f>
        <v/>
      </c>
      <c r="M69" s="129" t="str">
        <f>IF(B69&lt;&gt;"",SUM(P69:T69)*L69,"")</f>
        <v/>
      </c>
      <c r="N69" s="130"/>
      <c r="O69" s="130"/>
      <c r="P69" s="33">
        <f>IF(G69="本校",1,0)</f>
        <v>0</v>
      </c>
      <c r="Q69" s="33">
        <f>IF(G69="本地区",2,0)</f>
        <v>0</v>
      </c>
      <c r="S69" s="33"/>
      <c r="T69" s="33"/>
      <c r="U69" s="124"/>
      <c r="V69" s="124">
        <f>IF(G69="全校",1,0)</f>
        <v>0</v>
      </c>
      <c r="W69" s="118">
        <f>IF(M69&lt;&gt;"",1,0)</f>
        <v>0</v>
      </c>
      <c r="X69" s="141"/>
      <c r="Y69" s="141"/>
      <c r="Z69" s="141"/>
      <c r="AA69" s="130"/>
      <c r="AB69" s="130">
        <f>IF(B69="团队建设",IF(I69="独立完成",1,IF(K69=1,0.6,IF(AND(J69=2,K69=2),0.4,IF(AND(J69&gt;2,K69=2),0.3,IF(AND(J69&gt;2,K69=3),0.2,IF(AND(J69&gt;2,K69&gt;3),0.1)))))),0)</f>
        <v>0</v>
      </c>
      <c r="AC69" s="130">
        <f>IF(NOT(B69="团队建设"),IF(I69="独立完成",1,IF(K69=1,0.5,IF(AND(J69=2,K69=2),0.5,IF(AND(J69&gt;2,K69=2),0.3,IF(AND(J69&gt;2,K69=3),0.2,IF(AND(J69&gt;2,K69&gt;3),0.1,0)))))),0)</f>
        <v>0</v>
      </c>
      <c r="AD69" s="130"/>
      <c r="AE69" s="130"/>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row>
    <row r="70" ht="31" customHeight="1" spans="1:60">
      <c r="A70" s="37"/>
      <c r="B70" s="98"/>
      <c r="C70" s="99"/>
      <c r="D70" s="99"/>
      <c r="E70" s="99"/>
      <c r="F70" s="99"/>
      <c r="G70" s="99"/>
      <c r="H70" s="99"/>
      <c r="I70" s="99"/>
      <c r="J70" s="99"/>
      <c r="K70" s="99"/>
      <c r="L70" s="131"/>
      <c r="M70" s="129">
        <f>IF(M68&lt;&gt;"",SUM(M68:M69),0)</f>
        <v>0</v>
      </c>
      <c r="N70" s="132"/>
      <c r="O70" s="132"/>
      <c r="Q70" s="33"/>
      <c r="AB70" s="130"/>
      <c r="AK70" s="142"/>
      <c r="AL70" s="142"/>
      <c r="AM70" s="142"/>
      <c r="AN70" s="142"/>
      <c r="AO70" s="142"/>
      <c r="AP70" s="142"/>
      <c r="AQ70" s="142"/>
      <c r="AR70" s="142"/>
      <c r="AS70" s="142"/>
      <c r="AT70" s="142"/>
      <c r="AU70" s="142"/>
      <c r="AV70" s="142"/>
      <c r="AW70" s="142"/>
      <c r="AX70" s="142"/>
      <c r="AY70" s="142"/>
      <c r="AZ70" s="142"/>
      <c r="BA70" s="142"/>
      <c r="BB70" s="142"/>
      <c r="BC70" s="142"/>
      <c r="BD70" s="142"/>
      <c r="BE70" s="142"/>
      <c r="BF70" s="142"/>
      <c r="BG70" s="142"/>
      <c r="BH70" s="142"/>
    </row>
    <row r="71" ht="31" customHeight="1" spans="1:60">
      <c r="A71" s="37"/>
      <c r="B71" s="89" t="s">
        <v>79</v>
      </c>
      <c r="C71" s="89"/>
      <c r="D71" s="89"/>
      <c r="E71" s="89"/>
      <c r="F71" s="89"/>
      <c r="G71" s="89"/>
      <c r="H71" s="89"/>
      <c r="I71" s="89"/>
      <c r="J71" s="89"/>
      <c r="K71" s="89"/>
      <c r="L71" s="89"/>
      <c r="M71" s="89"/>
      <c r="N71" s="89"/>
      <c r="O71" s="89"/>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row>
    <row r="72" ht="31" customHeight="1" spans="1:60">
      <c r="A72" s="37"/>
      <c r="B72" s="63" t="s">
        <v>39</v>
      </c>
      <c r="C72" s="90" t="s">
        <v>80</v>
      </c>
      <c r="D72" s="91"/>
      <c r="E72" s="91"/>
      <c r="F72" s="92"/>
      <c r="G72" s="63" t="s">
        <v>72</v>
      </c>
      <c r="H72" s="63" t="s">
        <v>73</v>
      </c>
      <c r="I72" s="63"/>
      <c r="J72" s="91" t="s">
        <v>74</v>
      </c>
      <c r="K72" s="92"/>
      <c r="L72" s="63" t="s">
        <v>57</v>
      </c>
      <c r="M72" s="63" t="s">
        <v>58</v>
      </c>
      <c r="N72" s="63" t="s">
        <v>44</v>
      </c>
      <c r="O72" s="63" t="s">
        <v>45</v>
      </c>
      <c r="P72" s="126" t="s">
        <v>59</v>
      </c>
      <c r="Q72" s="126" t="s">
        <v>81</v>
      </c>
      <c r="R72" s="126"/>
      <c r="S72" s="126"/>
      <c r="T72" s="126"/>
      <c r="U72" s="138"/>
      <c r="V72" s="138" t="s">
        <v>82</v>
      </c>
      <c r="W72" s="139" t="s">
        <v>83</v>
      </c>
      <c r="X72" s="139" t="s">
        <v>63</v>
      </c>
      <c r="Y72" s="126"/>
      <c r="Z72" s="126"/>
      <c r="AA72" s="126"/>
      <c r="AB72" s="126" t="s">
        <v>64</v>
      </c>
      <c r="AC72" s="126" t="s">
        <v>65</v>
      </c>
      <c r="AK72" s="142"/>
      <c r="AL72" s="142"/>
      <c r="AM72" s="142"/>
      <c r="AN72" s="142"/>
      <c r="AO72" s="142"/>
      <c r="AP72" s="142"/>
      <c r="AQ72" s="142"/>
      <c r="AR72" s="142"/>
      <c r="AS72" s="142"/>
      <c r="AT72" s="142"/>
      <c r="AU72" s="142"/>
      <c r="AV72" s="142"/>
      <c r="AW72" s="142"/>
      <c r="AX72" s="142"/>
      <c r="AY72" s="142"/>
      <c r="AZ72" s="142"/>
      <c r="BA72" s="142"/>
      <c r="BB72" s="142"/>
      <c r="BC72" s="142"/>
      <c r="BD72" s="142"/>
      <c r="BE72" s="142"/>
      <c r="BF72" s="142"/>
      <c r="BG72" s="142"/>
      <c r="BH72" s="142"/>
    </row>
    <row r="73" ht="31" customHeight="1" spans="1:60">
      <c r="A73" s="37"/>
      <c r="B73" s="93"/>
      <c r="C73" s="94"/>
      <c r="D73" s="95"/>
      <c r="E73" s="95"/>
      <c r="F73" s="96"/>
      <c r="G73" s="93"/>
      <c r="H73" s="97"/>
      <c r="I73" s="97"/>
      <c r="J73" s="127"/>
      <c r="K73" s="128"/>
      <c r="L73" s="129" t="str">
        <f>IF(B73&lt;&gt;"",1,"")</f>
        <v/>
      </c>
      <c r="M73" s="129" t="str">
        <f>IF(B73&lt;&gt;"",SUM(P73:T73)*L73,"")</f>
        <v/>
      </c>
      <c r="N73" s="130"/>
      <c r="O73" s="130"/>
      <c r="P73" s="33">
        <f>IF(G73="本校",1,0)</f>
        <v>0</v>
      </c>
      <c r="Q73" s="33">
        <f>IF(G73="校外",2,0)</f>
        <v>0</v>
      </c>
      <c r="S73" s="33"/>
      <c r="T73" s="33"/>
      <c r="U73" s="124"/>
      <c r="V73" s="124">
        <f>IF(B73="二次文献",1,0)</f>
        <v>0</v>
      </c>
      <c r="W73" s="118">
        <f>IF(B73="三次文献",1,0)</f>
        <v>0</v>
      </c>
      <c r="X73" s="140" t="str">
        <f>IF(OR(SUM(V73:V75)&gt;=3,SUM(W73:W75)&gt;=1),"满足","不满足")</f>
        <v>不满足</v>
      </c>
      <c r="Y73" s="141"/>
      <c r="Z73" s="141"/>
      <c r="AA73" s="130"/>
      <c r="AB73" s="130">
        <f>IF(B73="团队建设",IF(H73="独立完成",1,IF(K73=1,0.6,IF(AND(J73=2,K73=2),0.4,IF(AND(J73&gt;2,K73=2),0.3,IF(AND(J73&gt;2,K73=3),0.2,IF(AND(J73&gt;2,K73&gt;3),0.1)))))),0)</f>
        <v>0</v>
      </c>
      <c r="AC73" s="130">
        <f>IF(NOT(B73="团队建设"),IF(H73="独立完成",1,IF(K73=1,0.5,IF(AND(J73=2,K73=2),0.5,IF(AND(J73&gt;2,K73=2),0.3,IF(AND(J73&gt;2,K73=3),0.2,IF(AND(J73&gt;2,K73&gt;3),0.1,0)))))),0)</f>
        <v>0</v>
      </c>
      <c r="AD73" s="130"/>
      <c r="AE73" s="130"/>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row>
    <row r="74" ht="31" customHeight="1" spans="1:60">
      <c r="A74" s="37"/>
      <c r="B74" s="93"/>
      <c r="C74" s="94"/>
      <c r="D74" s="95"/>
      <c r="E74" s="95"/>
      <c r="F74" s="96"/>
      <c r="G74" s="93"/>
      <c r="H74" s="97"/>
      <c r="I74" s="97"/>
      <c r="J74" s="127"/>
      <c r="K74" s="128"/>
      <c r="L74" s="129" t="str">
        <f t="shared" ref="L74:L80" si="11">IF(B74&lt;&gt;"",1,"")</f>
        <v/>
      </c>
      <c r="M74" s="129" t="str">
        <f t="shared" ref="M74:M80" si="12">IF(B74&lt;&gt;"",SUM(P74:T74)*L74,"")</f>
        <v/>
      </c>
      <c r="N74" s="130"/>
      <c r="O74" s="130"/>
      <c r="P74" s="33">
        <f>IF(G74="本校",1,0)</f>
        <v>0</v>
      </c>
      <c r="Q74" s="33">
        <f>IF(G74="校外",2,0)</f>
        <v>0</v>
      </c>
      <c r="S74" s="33"/>
      <c r="T74" s="33"/>
      <c r="U74" s="124"/>
      <c r="V74" s="124">
        <f>IF(B74="二次文献",1,0)</f>
        <v>0</v>
      </c>
      <c r="W74" s="118">
        <f>IF(B74="三次文献",1,0)</f>
        <v>0</v>
      </c>
      <c r="X74" s="140"/>
      <c r="Y74" s="141"/>
      <c r="Z74" s="141"/>
      <c r="AA74" s="130"/>
      <c r="AB74" s="130"/>
      <c r="AC74" s="130"/>
      <c r="AD74" s="130"/>
      <c r="AE74" s="130"/>
      <c r="AK74" s="142"/>
      <c r="AL74" s="142"/>
      <c r="AM74" s="142"/>
      <c r="AN74" s="142"/>
      <c r="AO74" s="142"/>
      <c r="AP74" s="142"/>
      <c r="AQ74" s="142"/>
      <c r="AR74" s="142"/>
      <c r="AS74" s="142"/>
      <c r="AT74" s="142"/>
      <c r="AU74" s="142"/>
      <c r="AV74" s="142"/>
      <c r="AW74" s="142"/>
      <c r="AX74" s="142"/>
      <c r="AY74" s="142"/>
      <c r="AZ74" s="142"/>
      <c r="BA74" s="142"/>
      <c r="BB74" s="142"/>
      <c r="BC74" s="142"/>
      <c r="BD74" s="142"/>
      <c r="BE74" s="142"/>
      <c r="BF74" s="142"/>
      <c r="BG74" s="142"/>
      <c r="BH74" s="142"/>
    </row>
    <row r="75" ht="31" customHeight="1" spans="1:60">
      <c r="A75" s="37"/>
      <c r="B75" s="93"/>
      <c r="C75" s="94"/>
      <c r="D75" s="95"/>
      <c r="E75" s="95"/>
      <c r="F75" s="96"/>
      <c r="G75" s="93"/>
      <c r="H75" s="97"/>
      <c r="I75" s="97"/>
      <c r="J75" s="127"/>
      <c r="K75" s="128"/>
      <c r="L75" s="129" t="str">
        <f t="shared" si="11"/>
        <v/>
      </c>
      <c r="M75" s="129" t="str">
        <f t="shared" si="12"/>
        <v/>
      </c>
      <c r="N75" s="130"/>
      <c r="O75" s="130"/>
      <c r="P75" s="33">
        <f>IF(G75="本校",1,0)</f>
        <v>0</v>
      </c>
      <c r="Q75" s="33">
        <f>IF(G75="校外",2,0)</f>
        <v>0</v>
      </c>
      <c r="S75" s="33"/>
      <c r="T75" s="33"/>
      <c r="U75" s="124"/>
      <c r="V75" s="124">
        <f>IF(B75="二次文献",1,0)</f>
        <v>0</v>
      </c>
      <c r="W75" s="118">
        <f>IF(B75="三次文献",1,0)</f>
        <v>0</v>
      </c>
      <c r="X75" s="141"/>
      <c r="Y75" s="141"/>
      <c r="Z75" s="141"/>
      <c r="AA75" s="130"/>
      <c r="AB75" s="130">
        <f>IF(B75="团队建设",IF(I75="独立完成",1,IF(K75=1,0.6,IF(AND(J75=2,K75=2),0.4,IF(AND(J75&gt;2,K75=2),0.3,IF(AND(J75&gt;2,K75=3),0.2,IF(AND(J75&gt;2,K75&gt;3),0.1)))))),0)</f>
        <v>0</v>
      </c>
      <c r="AC75" s="130">
        <f>IF(NOT(B75="团队建设"),IF(I75="独立完成",1,IF(K75=1,0.5,IF(AND(J75=2,K75=2),0.5,IF(AND(J75&gt;2,K75=2),0.3,IF(AND(J75&gt;2,K75=3),0.2,IF(AND(J75&gt;2,K75&gt;3),0.1,0)))))),0)</f>
        <v>0</v>
      </c>
      <c r="AD75" s="130"/>
      <c r="AE75" s="130"/>
      <c r="AK75" s="142"/>
      <c r="AL75" s="142"/>
      <c r="AM75" s="142"/>
      <c r="AN75" s="142"/>
      <c r="AO75" s="142"/>
      <c r="AP75" s="142"/>
      <c r="AQ75" s="142"/>
      <c r="AR75" s="142"/>
      <c r="AS75" s="142"/>
      <c r="AT75" s="142"/>
      <c r="AU75" s="142"/>
      <c r="AV75" s="142"/>
      <c r="AW75" s="142"/>
      <c r="AX75" s="142"/>
      <c r="AY75" s="142"/>
      <c r="AZ75" s="142"/>
      <c r="BA75" s="142"/>
      <c r="BB75" s="142"/>
      <c r="BC75" s="142"/>
      <c r="BD75" s="142"/>
      <c r="BE75" s="142"/>
      <c r="BF75" s="142"/>
      <c r="BG75" s="142"/>
      <c r="BH75" s="142"/>
    </row>
    <row r="76" ht="31" customHeight="1" spans="1:60">
      <c r="A76" s="37"/>
      <c r="B76" s="98"/>
      <c r="C76" s="99"/>
      <c r="D76" s="99"/>
      <c r="E76" s="99"/>
      <c r="F76" s="99"/>
      <c r="G76" s="99"/>
      <c r="H76" s="99"/>
      <c r="I76" s="99"/>
      <c r="J76" s="99"/>
      <c r="K76" s="99"/>
      <c r="L76" s="131"/>
      <c r="M76" s="129">
        <f>IF(M73&lt;&gt;"",SUM(M73:M75),0)</f>
        <v>0</v>
      </c>
      <c r="N76" s="132"/>
      <c r="O76" s="132"/>
      <c r="Q76" s="33"/>
      <c r="AB76" s="130"/>
      <c r="AK76" s="142"/>
      <c r="AL76" s="142"/>
      <c r="AM76" s="142"/>
      <c r="AN76" s="142"/>
      <c r="AO76" s="142"/>
      <c r="AP76" s="142"/>
      <c r="AQ76" s="142"/>
      <c r="AR76" s="142"/>
      <c r="AS76" s="142"/>
      <c r="AT76" s="142"/>
      <c r="AU76" s="142"/>
      <c r="AV76" s="142"/>
      <c r="AW76" s="142"/>
      <c r="AX76" s="142"/>
      <c r="AY76" s="142"/>
      <c r="AZ76" s="142"/>
      <c r="BA76" s="142"/>
      <c r="BB76" s="142"/>
      <c r="BC76" s="142"/>
      <c r="BD76" s="142"/>
      <c r="BE76" s="142"/>
      <c r="BF76" s="142"/>
      <c r="BG76" s="142"/>
      <c r="BH76" s="142"/>
    </row>
    <row r="77" ht="31" customHeight="1" spans="1:60">
      <c r="A77" s="37"/>
      <c r="B77" s="89" t="s">
        <v>84</v>
      </c>
      <c r="C77" s="89"/>
      <c r="D77" s="89"/>
      <c r="E77" s="89"/>
      <c r="F77" s="89"/>
      <c r="G77" s="89"/>
      <c r="H77" s="89"/>
      <c r="I77" s="89"/>
      <c r="J77" s="89"/>
      <c r="K77" s="89"/>
      <c r="L77" s="89"/>
      <c r="M77" s="89"/>
      <c r="N77" s="89"/>
      <c r="O77" s="89"/>
      <c r="AK77" s="142"/>
      <c r="AL77" s="142"/>
      <c r="AM77" s="142"/>
      <c r="AN77" s="142"/>
      <c r="AO77" s="142"/>
      <c r="AP77" s="142"/>
      <c r="AQ77" s="142"/>
      <c r="AR77" s="142"/>
      <c r="AS77" s="142"/>
      <c r="AT77" s="142"/>
      <c r="AU77" s="142"/>
      <c r="AV77" s="142"/>
      <c r="AW77" s="142"/>
      <c r="AX77" s="142"/>
      <c r="AY77" s="142"/>
      <c r="AZ77" s="142"/>
      <c r="BA77" s="142"/>
      <c r="BB77" s="142"/>
      <c r="BC77" s="142"/>
      <c r="BD77" s="142"/>
      <c r="BE77" s="142"/>
      <c r="BF77" s="142"/>
      <c r="BG77" s="142"/>
      <c r="BH77" s="142"/>
    </row>
    <row r="78" ht="31" customHeight="1" spans="1:60">
      <c r="A78" s="37"/>
      <c r="B78" s="63" t="s">
        <v>39</v>
      </c>
      <c r="C78" s="90" t="s">
        <v>85</v>
      </c>
      <c r="D78" s="91"/>
      <c r="E78" s="91"/>
      <c r="F78" s="92"/>
      <c r="G78" s="63" t="s">
        <v>86</v>
      </c>
      <c r="H78" s="63" t="s">
        <v>73</v>
      </c>
      <c r="I78" s="63"/>
      <c r="J78" s="91" t="s">
        <v>78</v>
      </c>
      <c r="K78" s="92"/>
      <c r="L78" s="63" t="s">
        <v>57</v>
      </c>
      <c r="M78" s="63" t="s">
        <v>58</v>
      </c>
      <c r="N78" s="63" t="s">
        <v>44</v>
      </c>
      <c r="O78" s="63" t="s">
        <v>45</v>
      </c>
      <c r="P78" s="126" t="s">
        <v>87</v>
      </c>
      <c r="Q78" s="126" t="s">
        <v>88</v>
      </c>
      <c r="R78" s="126"/>
      <c r="S78" s="126"/>
      <c r="T78" s="126"/>
      <c r="U78" s="138"/>
      <c r="V78" s="138" t="s">
        <v>61</v>
      </c>
      <c r="W78" s="139" t="s">
        <v>62</v>
      </c>
      <c r="X78" s="139" t="s">
        <v>63</v>
      </c>
      <c r="Y78" s="126"/>
      <c r="Z78" s="126"/>
      <c r="AA78" s="126"/>
      <c r="AB78" s="126" t="s">
        <v>64</v>
      </c>
      <c r="AC78" s="126" t="s">
        <v>65</v>
      </c>
      <c r="AK78" s="142"/>
      <c r="AL78" s="142"/>
      <c r="AM78" s="142"/>
      <c r="AN78" s="142"/>
      <c r="AO78" s="142"/>
      <c r="AP78" s="142"/>
      <c r="AQ78" s="142"/>
      <c r="AR78" s="142"/>
      <c r="AS78" s="142"/>
      <c r="AT78" s="142"/>
      <c r="AU78" s="142"/>
      <c r="AV78" s="142"/>
      <c r="AW78" s="142"/>
      <c r="AX78" s="142"/>
      <c r="AY78" s="142"/>
      <c r="AZ78" s="142"/>
      <c r="BA78" s="142"/>
      <c r="BB78" s="142"/>
      <c r="BC78" s="142"/>
      <c r="BD78" s="142"/>
      <c r="BE78" s="142"/>
      <c r="BF78" s="142"/>
      <c r="BG78" s="142"/>
      <c r="BH78" s="142"/>
    </row>
    <row r="79" ht="31" customHeight="1" spans="1:60">
      <c r="A79" s="37"/>
      <c r="B79" s="93"/>
      <c r="C79" s="94"/>
      <c r="D79" s="95"/>
      <c r="E79" s="95"/>
      <c r="F79" s="96"/>
      <c r="G79" s="93"/>
      <c r="H79" s="97"/>
      <c r="I79" s="97"/>
      <c r="J79" s="127"/>
      <c r="K79" s="128"/>
      <c r="L79" s="129" t="str">
        <f t="shared" si="11"/>
        <v/>
      </c>
      <c r="M79" s="129" t="str">
        <f t="shared" si="12"/>
        <v/>
      </c>
      <c r="N79" s="130"/>
      <c r="O79" s="130"/>
      <c r="P79" s="33">
        <f>IF(G79="本地区政府机构",2,0)</f>
        <v>0</v>
      </c>
      <c r="Q79" s="33">
        <f>IF(G79="企事业单位",2,0)</f>
        <v>0</v>
      </c>
      <c r="S79" s="33"/>
      <c r="T79" s="33"/>
      <c r="U79" s="124"/>
      <c r="V79" s="124">
        <f t="shared" ref="V79:V85" si="13">IF(G79="全校",1,0)</f>
        <v>0</v>
      </c>
      <c r="W79" s="118">
        <f t="shared" ref="W79:W85" si="14">IF(M79&lt;&gt;"",1,0)</f>
        <v>0</v>
      </c>
      <c r="X79" s="140" t="str">
        <f>IF(SUM(W79:W80)&gt;=1,"满足","不满足")</f>
        <v>不满足</v>
      </c>
      <c r="Y79" s="141"/>
      <c r="Z79" s="141"/>
      <c r="AA79" s="130"/>
      <c r="AB79" s="130">
        <f>IF(B79="团队建设",IF(H79="独立完成",1,IF(K79=1,0.6,IF(AND(J79=2,K79=2),0.4,IF(AND(J79&gt;2,K79=2),0.3,IF(AND(J79&gt;2,K79=3),0.2,IF(AND(J79&gt;2,K79&gt;3),0.1)))))),0)</f>
        <v>0</v>
      </c>
      <c r="AC79" s="130">
        <f>IF(NOT(B79="团队建设"),IF(H79="独立完成",1,IF(K79=1,0.5,IF(AND(J79=2,K79=2),0.5,IF(AND(J79&gt;2,K79=2),0.3,IF(AND(J79&gt;2,K79=3),0.2,IF(AND(J79&gt;2,K79&gt;3),0.1,0)))))),0)</f>
        <v>0</v>
      </c>
      <c r="AD79" s="130"/>
      <c r="AE79" s="130"/>
      <c r="AK79" s="142"/>
      <c r="AL79" s="142"/>
      <c r="AM79" s="142"/>
      <c r="AN79" s="142"/>
      <c r="AO79" s="142"/>
      <c r="AP79" s="142"/>
      <c r="AQ79" s="142"/>
      <c r="AR79" s="142"/>
      <c r="AS79" s="142"/>
      <c r="AT79" s="142"/>
      <c r="AU79" s="142"/>
      <c r="AV79" s="142"/>
      <c r="AW79" s="142"/>
      <c r="AX79" s="142"/>
      <c r="AY79" s="142"/>
      <c r="AZ79" s="142"/>
      <c r="BA79" s="142"/>
      <c r="BB79" s="142"/>
      <c r="BC79" s="142"/>
      <c r="BD79" s="142"/>
      <c r="BE79" s="142"/>
      <c r="BF79" s="142"/>
      <c r="BG79" s="142"/>
      <c r="BH79" s="142"/>
    </row>
    <row r="80" ht="31" customHeight="1" spans="1:60">
      <c r="A80" s="37"/>
      <c r="B80" s="93"/>
      <c r="C80" s="94"/>
      <c r="D80" s="95"/>
      <c r="E80" s="95"/>
      <c r="F80" s="96"/>
      <c r="G80" s="93"/>
      <c r="H80" s="97"/>
      <c r="I80" s="97"/>
      <c r="J80" s="127"/>
      <c r="K80" s="128"/>
      <c r="L80" s="129" t="str">
        <f t="shared" si="11"/>
        <v/>
      </c>
      <c r="M80" s="129" t="str">
        <f t="shared" si="12"/>
        <v/>
      </c>
      <c r="N80" s="130"/>
      <c r="O80" s="130"/>
      <c r="P80" s="33">
        <f>IF(G80="本地区政府机构",2,0)</f>
        <v>0</v>
      </c>
      <c r="Q80" s="33">
        <f>IF(G80="企事业单位",2,0)</f>
        <v>0</v>
      </c>
      <c r="S80" s="33"/>
      <c r="T80" s="33"/>
      <c r="U80" s="124"/>
      <c r="V80" s="124">
        <f t="shared" si="13"/>
        <v>0</v>
      </c>
      <c r="W80" s="118">
        <f t="shared" si="14"/>
        <v>0</v>
      </c>
      <c r="X80" s="141"/>
      <c r="Y80" s="141"/>
      <c r="Z80" s="141"/>
      <c r="AA80" s="130"/>
      <c r="AB80" s="130">
        <f>IF(B80="团队建设",IF(I80="独立完成",1,IF(K80=1,0.6,IF(AND(J80=2,K80=2),0.4,IF(AND(J80&gt;2,K80=2),0.3,IF(AND(J80&gt;2,K80=3),0.2,IF(AND(J80&gt;2,K80&gt;3),0.1)))))),0)</f>
        <v>0</v>
      </c>
      <c r="AC80" s="130">
        <f>IF(NOT(B80="团队建设"),IF(I80="独立完成",1,IF(K80=1,0.5,IF(AND(J80=2,K80=2),0.5,IF(AND(J80&gt;2,K80=2),0.3,IF(AND(J80&gt;2,K80=3),0.2,IF(AND(J80&gt;2,K80&gt;3),0.1,0)))))),0)</f>
        <v>0</v>
      </c>
      <c r="AD80" s="130"/>
      <c r="AE80" s="130"/>
      <c r="AK80" s="142"/>
      <c r="AL80" s="142"/>
      <c r="AM80" s="142"/>
      <c r="AN80" s="142"/>
      <c r="AO80" s="142"/>
      <c r="AP80" s="142"/>
      <c r="AQ80" s="142"/>
      <c r="AR80" s="142"/>
      <c r="AS80" s="142"/>
      <c r="AT80" s="142"/>
      <c r="AU80" s="142"/>
      <c r="AV80" s="142"/>
      <c r="AW80" s="142"/>
      <c r="AX80" s="142"/>
      <c r="AY80" s="142"/>
      <c r="AZ80" s="142"/>
      <c r="BA80" s="142"/>
      <c r="BB80" s="142"/>
      <c r="BC80" s="142"/>
      <c r="BD80" s="142"/>
      <c r="BE80" s="142"/>
      <c r="BF80" s="142"/>
      <c r="BG80" s="142"/>
      <c r="BH80" s="142"/>
    </row>
    <row r="81" ht="31" customHeight="1" spans="1:60">
      <c r="A81" s="37"/>
      <c r="B81" s="98"/>
      <c r="C81" s="99"/>
      <c r="D81" s="99"/>
      <c r="E81" s="99"/>
      <c r="F81" s="99"/>
      <c r="G81" s="99"/>
      <c r="H81" s="99"/>
      <c r="I81" s="99"/>
      <c r="J81" s="99"/>
      <c r="K81" s="99"/>
      <c r="L81" s="131"/>
      <c r="M81" s="129">
        <f>IF(M79&lt;&gt;"",SUM(M79:M80),0)</f>
        <v>0</v>
      </c>
      <c r="N81" s="132"/>
      <c r="O81" s="132"/>
      <c r="Q81" s="33"/>
      <c r="AB81" s="130"/>
      <c r="AK81" s="142"/>
      <c r="AL81" s="142"/>
      <c r="AM81" s="142"/>
      <c r="AN81" s="142"/>
      <c r="AO81" s="142"/>
      <c r="AP81" s="142"/>
      <c r="AQ81" s="142"/>
      <c r="AR81" s="142"/>
      <c r="AS81" s="142"/>
      <c r="AT81" s="142"/>
      <c r="AU81" s="142"/>
      <c r="AV81" s="142"/>
      <c r="AW81" s="142"/>
      <c r="AX81" s="142"/>
      <c r="AY81" s="142"/>
      <c r="AZ81" s="142"/>
      <c r="BA81" s="142"/>
      <c r="BB81" s="142"/>
      <c r="BC81" s="142"/>
      <c r="BD81" s="142"/>
      <c r="BE81" s="142"/>
      <c r="BF81" s="142"/>
      <c r="BG81" s="142"/>
      <c r="BH81" s="142"/>
    </row>
    <row r="82" ht="31" customHeight="1" spans="1:60">
      <c r="A82" s="37"/>
      <c r="B82" s="89" t="s">
        <v>89</v>
      </c>
      <c r="C82" s="89"/>
      <c r="D82" s="89"/>
      <c r="E82" s="89"/>
      <c r="F82" s="89"/>
      <c r="G82" s="89"/>
      <c r="H82" s="89"/>
      <c r="I82" s="89"/>
      <c r="J82" s="89"/>
      <c r="K82" s="89"/>
      <c r="L82" s="89"/>
      <c r="M82" s="89"/>
      <c r="N82" s="89"/>
      <c r="O82" s="89"/>
      <c r="AK82" s="142"/>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row>
    <row r="83" ht="31" customHeight="1" spans="1:60">
      <c r="A83" s="37"/>
      <c r="B83" s="63" t="s">
        <v>39</v>
      </c>
      <c r="C83" s="90" t="s">
        <v>90</v>
      </c>
      <c r="D83" s="91"/>
      <c r="E83" s="91"/>
      <c r="F83" s="92"/>
      <c r="G83" s="63" t="s">
        <v>72</v>
      </c>
      <c r="H83" s="63" t="s">
        <v>73</v>
      </c>
      <c r="I83" s="63"/>
      <c r="J83" s="91" t="s">
        <v>78</v>
      </c>
      <c r="K83" s="92"/>
      <c r="L83" s="63" t="s">
        <v>57</v>
      </c>
      <c r="M83" s="63" t="s">
        <v>58</v>
      </c>
      <c r="N83" s="63" t="s">
        <v>44</v>
      </c>
      <c r="O83" s="63" t="s">
        <v>45</v>
      </c>
      <c r="P83" s="126" t="s">
        <v>91</v>
      </c>
      <c r="Q83" s="126" t="s">
        <v>92</v>
      </c>
      <c r="R83" s="126"/>
      <c r="S83" s="126"/>
      <c r="T83" s="126"/>
      <c r="U83" s="138"/>
      <c r="V83" s="138" t="s">
        <v>61</v>
      </c>
      <c r="W83" s="139" t="s">
        <v>62</v>
      </c>
      <c r="X83" s="139" t="s">
        <v>63</v>
      </c>
      <c r="Y83" s="126"/>
      <c r="Z83" s="126"/>
      <c r="AA83" s="126"/>
      <c r="AB83" s="126" t="s">
        <v>64</v>
      </c>
      <c r="AC83" s="126" t="s">
        <v>65</v>
      </c>
      <c r="AK83" s="142"/>
      <c r="AL83" s="142"/>
      <c r="AM83" s="142"/>
      <c r="AN83" s="142"/>
      <c r="AO83" s="142"/>
      <c r="AP83" s="142"/>
      <c r="AQ83" s="142"/>
      <c r="AR83" s="142"/>
      <c r="AS83" s="142"/>
      <c r="AT83" s="142"/>
      <c r="AU83" s="142"/>
      <c r="AV83" s="142"/>
      <c r="AW83" s="142"/>
      <c r="AX83" s="142"/>
      <c r="AY83" s="142"/>
      <c r="AZ83" s="142"/>
      <c r="BA83" s="142"/>
      <c r="BB83" s="142"/>
      <c r="BC83" s="142"/>
      <c r="BD83" s="142"/>
      <c r="BE83" s="142"/>
      <c r="BF83" s="142"/>
      <c r="BG83" s="142"/>
      <c r="BH83" s="142"/>
    </row>
    <row r="84" ht="31" customHeight="1" spans="1:60">
      <c r="A84" s="37"/>
      <c r="B84" s="93"/>
      <c r="C84" s="94"/>
      <c r="D84" s="95"/>
      <c r="E84" s="95"/>
      <c r="F84" s="96"/>
      <c r="G84" s="93"/>
      <c r="H84" s="97"/>
      <c r="I84" s="97"/>
      <c r="J84" s="127"/>
      <c r="K84" s="128"/>
      <c r="L84" s="129" t="str">
        <f t="shared" ref="L84:L90" si="15">IF(B84&lt;&gt;"",1,"")</f>
        <v/>
      </c>
      <c r="M84" s="129" t="str">
        <f t="shared" ref="M84:M90" si="16">IF(B84&lt;&gt;"",SUM(P84:T84)*L84,"")</f>
        <v/>
      </c>
      <c r="N84" s="130"/>
      <c r="O84" s="130"/>
      <c r="P84" s="33">
        <f t="shared" ref="P84:P90" si="17">IF(G84="本地区",2,0)</f>
        <v>0</v>
      </c>
      <c r="Q84" s="33">
        <f t="shared" ref="Q84:Q90" si="18">IF(G84="本校",1,0)</f>
        <v>0</v>
      </c>
      <c r="S84" s="33"/>
      <c r="T84" s="33"/>
      <c r="U84" s="124"/>
      <c r="V84" s="124">
        <f t="shared" si="13"/>
        <v>0</v>
      </c>
      <c r="W84" s="118">
        <f t="shared" si="14"/>
        <v>0</v>
      </c>
      <c r="X84" s="140" t="str">
        <f>IF(SUM(W84:W85)&gt;=1,"满足","不满足")</f>
        <v>不满足</v>
      </c>
      <c r="Y84" s="141"/>
      <c r="Z84" s="141"/>
      <c r="AA84" s="130"/>
      <c r="AB84" s="130">
        <f>IF(B84="团队建设",IF(H84="独立完成",1,IF(K84=1,0.6,IF(AND(J84=2,K84=2),0.4,IF(AND(J84&gt;2,K84=2),0.3,IF(AND(J84&gt;2,K84=3),0.2,IF(AND(J84&gt;2,K84&gt;3),0.1)))))),0)</f>
        <v>0</v>
      </c>
      <c r="AC84" s="130">
        <f>IF(NOT(B84="团队建设"),IF(H84="独立完成",1,IF(K84=1,0.5,IF(AND(J84=2,K84=2),0.5,IF(AND(J84&gt;2,K84=2),0.3,IF(AND(J84&gt;2,K84=3),0.2,IF(AND(J84&gt;2,K84&gt;3),0.1,0)))))),0)</f>
        <v>0</v>
      </c>
      <c r="AD84" s="130"/>
      <c r="AE84" s="130"/>
      <c r="AK84" s="142"/>
      <c r="AL84" s="142"/>
      <c r="AM84" s="142"/>
      <c r="AN84" s="142"/>
      <c r="AO84" s="142"/>
      <c r="AP84" s="142"/>
      <c r="AQ84" s="142"/>
      <c r="AR84" s="142"/>
      <c r="AS84" s="142"/>
      <c r="AT84" s="142"/>
      <c r="AU84" s="142"/>
      <c r="AV84" s="142"/>
      <c r="AW84" s="142"/>
      <c r="AX84" s="142"/>
      <c r="AY84" s="142"/>
      <c r="AZ84" s="142"/>
      <c r="BA84" s="142"/>
      <c r="BB84" s="142"/>
      <c r="BC84" s="142"/>
      <c r="BD84" s="142"/>
      <c r="BE84" s="142"/>
      <c r="BF84" s="142"/>
      <c r="BG84" s="142"/>
      <c r="BH84" s="142"/>
    </row>
    <row r="85" ht="31" customHeight="1" spans="1:60">
      <c r="A85" s="37"/>
      <c r="B85" s="93"/>
      <c r="C85" s="94"/>
      <c r="D85" s="95"/>
      <c r="E85" s="95"/>
      <c r="F85" s="96"/>
      <c r="G85" s="93"/>
      <c r="H85" s="97"/>
      <c r="I85" s="97"/>
      <c r="J85" s="127"/>
      <c r="K85" s="128"/>
      <c r="L85" s="129" t="str">
        <f t="shared" si="15"/>
        <v/>
      </c>
      <c r="M85" s="129" t="str">
        <f t="shared" si="16"/>
        <v/>
      </c>
      <c r="N85" s="130"/>
      <c r="O85" s="130"/>
      <c r="P85" s="33">
        <f t="shared" si="17"/>
        <v>0</v>
      </c>
      <c r="Q85" s="33">
        <f t="shared" si="18"/>
        <v>0</v>
      </c>
      <c r="S85" s="33"/>
      <c r="T85" s="33"/>
      <c r="U85" s="124"/>
      <c r="V85" s="124">
        <f t="shared" si="13"/>
        <v>0</v>
      </c>
      <c r="W85" s="118">
        <f t="shared" si="14"/>
        <v>0</v>
      </c>
      <c r="X85" s="141"/>
      <c r="Y85" s="141"/>
      <c r="Z85" s="141"/>
      <c r="AA85" s="130"/>
      <c r="AB85" s="130">
        <f>IF(B85="团队建设",IF(I85="独立完成",1,IF(K85=1,0.6,IF(AND(J85=2,K85=2),0.4,IF(AND(J85&gt;2,K85=2),0.3,IF(AND(J85&gt;2,K85=3),0.2,IF(AND(J85&gt;2,K85&gt;3),0.1)))))),0)</f>
        <v>0</v>
      </c>
      <c r="AC85" s="130">
        <f>IF(NOT(B85="团队建设"),IF(I85="独立完成",1,IF(K85=1,0.5,IF(AND(J85=2,K85=2),0.5,IF(AND(J85&gt;2,K85=2),0.3,IF(AND(J85&gt;2,K85=3),0.2,IF(AND(J85&gt;2,K85&gt;3),0.1,0)))))),0)</f>
        <v>0</v>
      </c>
      <c r="AD85" s="130"/>
      <c r="AE85" s="130"/>
      <c r="AK85" s="142"/>
      <c r="AL85" s="142"/>
      <c r="AM85" s="142"/>
      <c r="AN85" s="142"/>
      <c r="AO85" s="142"/>
      <c r="AP85" s="142"/>
      <c r="AQ85" s="142"/>
      <c r="AR85" s="142"/>
      <c r="AS85" s="142"/>
      <c r="AT85" s="142"/>
      <c r="AU85" s="142"/>
      <c r="AV85" s="142"/>
      <c r="AW85" s="142"/>
      <c r="AX85" s="142"/>
      <c r="AY85" s="142"/>
      <c r="AZ85" s="142"/>
      <c r="BA85" s="142"/>
      <c r="BB85" s="142"/>
      <c r="BC85" s="142"/>
      <c r="BD85" s="142"/>
      <c r="BE85" s="142"/>
      <c r="BF85" s="142"/>
      <c r="BG85" s="142"/>
      <c r="BH85" s="142"/>
    </row>
    <row r="86" ht="31" customHeight="1" spans="1:60">
      <c r="A86" s="37"/>
      <c r="B86" s="98"/>
      <c r="C86" s="99"/>
      <c r="D86" s="99"/>
      <c r="E86" s="99"/>
      <c r="F86" s="99"/>
      <c r="G86" s="99"/>
      <c r="H86" s="99"/>
      <c r="I86" s="99"/>
      <c r="J86" s="99"/>
      <c r="K86" s="99"/>
      <c r="L86" s="131"/>
      <c r="M86" s="129">
        <f>IF(M84&lt;&gt;"",SUM(M84:M85),0)</f>
        <v>0</v>
      </c>
      <c r="N86" s="132"/>
      <c r="O86" s="132"/>
      <c r="Q86" s="33"/>
      <c r="AB86" s="130"/>
      <c r="AK86" s="142"/>
      <c r="AL86" s="142"/>
      <c r="AM86" s="142"/>
      <c r="AN86" s="142"/>
      <c r="AO86" s="142"/>
      <c r="AP86" s="142"/>
      <c r="AQ86" s="142"/>
      <c r="AR86" s="142"/>
      <c r="AS86" s="142"/>
      <c r="AT86" s="142"/>
      <c r="AU86" s="142"/>
      <c r="AV86" s="142"/>
      <c r="AW86" s="142"/>
      <c r="AX86" s="142"/>
      <c r="AY86" s="142"/>
      <c r="AZ86" s="142"/>
      <c r="BA86" s="142"/>
      <c r="BB86" s="142"/>
      <c r="BC86" s="142"/>
      <c r="BD86" s="142"/>
      <c r="BE86" s="142"/>
      <c r="BF86" s="142"/>
      <c r="BG86" s="142"/>
      <c r="BH86" s="142"/>
    </row>
    <row r="87" ht="31" customHeight="1" spans="1:60">
      <c r="A87" s="37"/>
      <c r="B87" s="89" t="s">
        <v>93</v>
      </c>
      <c r="C87" s="89"/>
      <c r="D87" s="89"/>
      <c r="E87" s="89"/>
      <c r="F87" s="89"/>
      <c r="G87" s="89"/>
      <c r="H87" s="89"/>
      <c r="I87" s="89"/>
      <c r="J87" s="89"/>
      <c r="K87" s="89"/>
      <c r="L87" s="89"/>
      <c r="M87" s="89"/>
      <c r="N87" s="89"/>
      <c r="O87" s="89"/>
      <c r="AK87" s="142"/>
      <c r="AL87" s="142"/>
      <c r="AM87" s="142"/>
      <c r="AN87" s="142"/>
      <c r="AO87" s="142"/>
      <c r="AP87" s="142"/>
      <c r="AQ87" s="142"/>
      <c r="AR87" s="142"/>
      <c r="AS87" s="142"/>
      <c r="AT87" s="142"/>
      <c r="AU87" s="142"/>
      <c r="AV87" s="142"/>
      <c r="AW87" s="142"/>
      <c r="AX87" s="142"/>
      <c r="AY87" s="142"/>
      <c r="AZ87" s="142"/>
      <c r="BA87" s="142"/>
      <c r="BB87" s="142"/>
      <c r="BC87" s="142"/>
      <c r="BD87" s="142"/>
      <c r="BE87" s="142"/>
      <c r="BF87" s="142"/>
      <c r="BG87" s="142"/>
      <c r="BH87" s="142"/>
    </row>
    <row r="88" ht="31" customHeight="1" spans="1:60">
      <c r="A88" s="37"/>
      <c r="B88" s="63" t="s">
        <v>39</v>
      </c>
      <c r="C88" s="90" t="s">
        <v>94</v>
      </c>
      <c r="D88" s="91"/>
      <c r="E88" s="91"/>
      <c r="F88" s="92"/>
      <c r="G88" s="63" t="s">
        <v>95</v>
      </c>
      <c r="H88" s="63" t="s">
        <v>96</v>
      </c>
      <c r="I88" s="69" t="s">
        <v>97</v>
      </c>
      <c r="J88" s="90" t="s">
        <v>98</v>
      </c>
      <c r="K88" s="92"/>
      <c r="L88" s="63" t="s">
        <v>57</v>
      </c>
      <c r="M88" s="63" t="s">
        <v>58</v>
      </c>
      <c r="N88" s="63" t="s">
        <v>44</v>
      </c>
      <c r="O88" s="63" t="s">
        <v>45</v>
      </c>
      <c r="P88" s="126" t="s">
        <v>91</v>
      </c>
      <c r="Q88" s="126" t="s">
        <v>92</v>
      </c>
      <c r="R88" s="126"/>
      <c r="S88" s="126"/>
      <c r="T88" s="126"/>
      <c r="U88" s="138"/>
      <c r="V88" s="138" t="s">
        <v>61</v>
      </c>
      <c r="W88" s="139" t="s">
        <v>62</v>
      </c>
      <c r="X88" s="139" t="s">
        <v>63</v>
      </c>
      <c r="Y88" s="126"/>
      <c r="Z88" s="126"/>
      <c r="AA88" s="126"/>
      <c r="AB88" s="126" t="s">
        <v>64</v>
      </c>
      <c r="AC88" s="126" t="s">
        <v>65</v>
      </c>
      <c r="AK88" s="142"/>
      <c r="AL88" s="142"/>
      <c r="AM88" s="142"/>
      <c r="AN88" s="142"/>
      <c r="AO88" s="142"/>
      <c r="AP88" s="142"/>
      <c r="AQ88" s="142"/>
      <c r="AR88" s="142"/>
      <c r="AS88" s="142"/>
      <c r="AT88" s="142"/>
      <c r="AU88" s="142"/>
      <c r="AV88" s="142"/>
      <c r="AW88" s="142"/>
      <c r="AX88" s="142"/>
      <c r="AY88" s="142"/>
      <c r="AZ88" s="142"/>
      <c r="BA88" s="142"/>
      <c r="BB88" s="142"/>
      <c r="BC88" s="142"/>
      <c r="BD88" s="142"/>
      <c r="BE88" s="142"/>
      <c r="BF88" s="142"/>
      <c r="BG88" s="142"/>
      <c r="BH88" s="142"/>
    </row>
    <row r="89" ht="31" customHeight="1" spans="1:60">
      <c r="A89" s="37"/>
      <c r="B89" s="93"/>
      <c r="C89" s="94"/>
      <c r="D89" s="95"/>
      <c r="E89" s="95"/>
      <c r="F89" s="96"/>
      <c r="G89" s="93"/>
      <c r="H89" s="143"/>
      <c r="I89" s="97"/>
      <c r="J89" s="127"/>
      <c r="K89" s="128"/>
      <c r="L89" s="129" t="str">
        <f t="shared" si="15"/>
        <v/>
      </c>
      <c r="M89" s="129" t="str">
        <f t="shared" si="16"/>
        <v/>
      </c>
      <c r="N89" s="130"/>
      <c r="O89" s="130"/>
      <c r="P89" s="33">
        <f t="shared" si="17"/>
        <v>0</v>
      </c>
      <c r="Q89" s="33">
        <f t="shared" si="18"/>
        <v>0</v>
      </c>
      <c r="S89" s="33"/>
      <c r="T89" s="33"/>
      <c r="U89" s="124"/>
      <c r="V89" s="124">
        <f t="shared" ref="V89:V95" si="19">IF(G89="全校",1,0)</f>
        <v>0</v>
      </c>
      <c r="W89" s="118">
        <f>IF(AND(I89&gt;=300,J89&gt;=5),1,0)</f>
        <v>0</v>
      </c>
      <c r="X89" s="140" t="str">
        <f>IF(SUM(W89:W90)&gt;=1,"满足","不满足")</f>
        <v>不满足</v>
      </c>
      <c r="Y89" s="141"/>
      <c r="Z89" s="141"/>
      <c r="AA89" s="130"/>
      <c r="AB89" s="130">
        <f>IF(B89="团队建设",IF(H89="独立完成",1,IF(K89=1,0.6,IF(AND(J89=2,K89=2),0.4,IF(AND(J89&gt;2,K89=2),0.3,IF(AND(J89&gt;2,K89=3),0.2,IF(AND(J89&gt;2,K89&gt;3),0.1)))))),0)</f>
        <v>0</v>
      </c>
      <c r="AC89" s="130">
        <f>IF(NOT(B89="团队建设"),IF(H89="独立完成",1,IF(K89=1,0.5,IF(AND(J89=2,K89=2),0.5,IF(AND(J89&gt;2,K89=2),0.3,IF(AND(J89&gt;2,K89=3),0.2,IF(AND(J89&gt;2,K89&gt;3),0.1,0)))))),0)</f>
        <v>0</v>
      </c>
      <c r="AD89" s="130"/>
      <c r="AE89" s="130"/>
      <c r="AK89" s="142"/>
      <c r="AL89" s="142"/>
      <c r="AM89" s="142"/>
      <c r="AN89" s="142"/>
      <c r="AO89" s="142"/>
      <c r="AP89" s="142"/>
      <c r="AQ89" s="142"/>
      <c r="AR89" s="142"/>
      <c r="AS89" s="142"/>
      <c r="AT89" s="142"/>
      <c r="AU89" s="142"/>
      <c r="AV89" s="142"/>
      <c r="AW89" s="142"/>
      <c r="AX89" s="142"/>
      <c r="AY89" s="142"/>
      <c r="AZ89" s="142"/>
      <c r="BA89" s="142"/>
      <c r="BB89" s="142"/>
      <c r="BC89" s="142"/>
      <c r="BD89" s="142"/>
      <c r="BE89" s="142"/>
      <c r="BF89" s="142"/>
      <c r="BG89" s="142"/>
      <c r="BH89" s="142"/>
    </row>
    <row r="90" ht="31" customHeight="1" spans="1:60">
      <c r="A90" s="37"/>
      <c r="B90" s="93"/>
      <c r="C90" s="94"/>
      <c r="D90" s="95"/>
      <c r="E90" s="95"/>
      <c r="F90" s="96"/>
      <c r="G90" s="93"/>
      <c r="H90" s="143"/>
      <c r="I90" s="97"/>
      <c r="J90" s="127"/>
      <c r="K90" s="128"/>
      <c r="L90" s="129" t="str">
        <f t="shared" si="15"/>
        <v/>
      </c>
      <c r="M90" s="129" t="str">
        <f t="shared" si="16"/>
        <v/>
      </c>
      <c r="N90" s="130"/>
      <c r="O90" s="130"/>
      <c r="P90" s="33">
        <f t="shared" si="17"/>
        <v>0</v>
      </c>
      <c r="Q90" s="33">
        <f t="shared" si="18"/>
        <v>0</v>
      </c>
      <c r="S90" s="33"/>
      <c r="T90" s="33"/>
      <c r="U90" s="124"/>
      <c r="V90" s="124">
        <f t="shared" si="19"/>
        <v>0</v>
      </c>
      <c r="W90" s="118">
        <f>IF(AND(I90&gt;=300,J90&gt;=5),1,0)</f>
        <v>0</v>
      </c>
      <c r="X90" s="141"/>
      <c r="Y90" s="141"/>
      <c r="Z90" s="141"/>
      <c r="AA90" s="130"/>
      <c r="AB90" s="130">
        <f>IF(B90="团队建设",IF(I90="独立完成",1,IF(K90=1,0.6,IF(AND(J90=2,K90=2),0.4,IF(AND(J90&gt;2,K90=2),0.3,IF(AND(J90&gt;2,K90=3),0.2,IF(AND(J90&gt;2,K90&gt;3),0.1)))))),0)</f>
        <v>0</v>
      </c>
      <c r="AC90" s="130">
        <f>IF(NOT(B90="团队建设"),IF(I90="独立完成",1,IF(K90=1,0.5,IF(AND(J90=2,K90=2),0.5,IF(AND(J90&gt;2,K90=2),0.3,IF(AND(J90&gt;2,K90=3),0.2,IF(AND(J90&gt;2,K90&gt;3),0.1,0)))))),0)</f>
        <v>0</v>
      </c>
      <c r="AD90" s="130"/>
      <c r="AE90" s="130"/>
      <c r="AK90" s="142"/>
      <c r="AL90" s="142"/>
      <c r="AM90" s="142"/>
      <c r="AN90" s="142"/>
      <c r="AO90" s="142"/>
      <c r="AP90" s="142"/>
      <c r="AQ90" s="142"/>
      <c r="AR90" s="142"/>
      <c r="AS90" s="142"/>
      <c r="AT90" s="142"/>
      <c r="AU90" s="142"/>
      <c r="AV90" s="142"/>
      <c r="AW90" s="142"/>
      <c r="AX90" s="142"/>
      <c r="AY90" s="142"/>
      <c r="AZ90" s="142"/>
      <c r="BA90" s="142"/>
      <c r="BB90" s="142"/>
      <c r="BC90" s="142"/>
      <c r="BD90" s="142"/>
      <c r="BE90" s="142"/>
      <c r="BF90" s="142"/>
      <c r="BG90" s="142"/>
      <c r="BH90" s="142"/>
    </row>
    <row r="91" ht="31" customHeight="1" spans="1:60">
      <c r="A91" s="37"/>
      <c r="B91" s="98"/>
      <c r="C91" s="99"/>
      <c r="D91" s="99"/>
      <c r="E91" s="99"/>
      <c r="F91" s="99"/>
      <c r="G91" s="99"/>
      <c r="H91" s="99"/>
      <c r="I91" s="99"/>
      <c r="J91" s="99"/>
      <c r="K91" s="99"/>
      <c r="L91" s="131"/>
      <c r="M91" s="129">
        <f>IF(M89&lt;&gt;"",SUM(M89:M90),0)</f>
        <v>0</v>
      </c>
      <c r="N91" s="132"/>
      <c r="O91" s="132"/>
      <c r="Q91" s="33"/>
      <c r="AB91" s="130"/>
      <c r="AK91" s="142"/>
      <c r="AL91" s="142"/>
      <c r="AM91" s="142"/>
      <c r="AN91" s="142"/>
      <c r="AO91" s="142"/>
      <c r="AP91" s="142"/>
      <c r="AQ91" s="142"/>
      <c r="AR91" s="142"/>
      <c r="AS91" s="142"/>
      <c r="AT91" s="142"/>
      <c r="AU91" s="142"/>
      <c r="AV91" s="142"/>
      <c r="AW91" s="142"/>
      <c r="AX91" s="142"/>
      <c r="AY91" s="142"/>
      <c r="AZ91" s="142"/>
      <c r="BA91" s="142"/>
      <c r="BB91" s="142"/>
      <c r="BC91" s="142"/>
      <c r="BD91" s="142"/>
      <c r="BE91" s="142"/>
      <c r="BF91" s="142"/>
      <c r="BG91" s="142"/>
      <c r="BH91" s="142"/>
    </row>
    <row r="92" ht="31" customHeight="1" spans="1:60">
      <c r="A92" s="37"/>
      <c r="B92" s="89" t="s">
        <v>99</v>
      </c>
      <c r="C92" s="89"/>
      <c r="D92" s="89"/>
      <c r="E92" s="89"/>
      <c r="F92" s="89"/>
      <c r="G92" s="89"/>
      <c r="H92" s="89"/>
      <c r="I92" s="89"/>
      <c r="J92" s="89"/>
      <c r="K92" s="89"/>
      <c r="L92" s="89"/>
      <c r="M92" s="89"/>
      <c r="N92" s="89"/>
      <c r="O92" s="89"/>
      <c r="AK92" s="142"/>
      <c r="AL92" s="142"/>
      <c r="AM92" s="142"/>
      <c r="AN92" s="142"/>
      <c r="AO92" s="142"/>
      <c r="AP92" s="142"/>
      <c r="AQ92" s="142"/>
      <c r="AR92" s="142"/>
      <c r="AS92" s="142"/>
      <c r="AT92" s="142"/>
      <c r="AU92" s="142"/>
      <c r="AV92" s="142"/>
      <c r="AW92" s="142"/>
      <c r="AX92" s="142"/>
      <c r="AY92" s="142"/>
      <c r="AZ92" s="142"/>
      <c r="BA92" s="142"/>
      <c r="BB92" s="142"/>
      <c r="BC92" s="142"/>
      <c r="BD92" s="142"/>
      <c r="BE92" s="142"/>
      <c r="BF92" s="142"/>
      <c r="BG92" s="142"/>
      <c r="BH92" s="142"/>
    </row>
    <row r="93" ht="31" customHeight="1" spans="1:60">
      <c r="A93" s="37"/>
      <c r="B93" s="63" t="s">
        <v>39</v>
      </c>
      <c r="C93" s="90" t="s">
        <v>90</v>
      </c>
      <c r="D93" s="91"/>
      <c r="E93" s="91"/>
      <c r="F93" s="92"/>
      <c r="G93" s="63" t="s">
        <v>72</v>
      </c>
      <c r="H93" s="63" t="s">
        <v>73</v>
      </c>
      <c r="I93" s="63"/>
      <c r="J93" s="91" t="s">
        <v>78</v>
      </c>
      <c r="K93" s="92"/>
      <c r="L93" s="63" t="s">
        <v>57</v>
      </c>
      <c r="M93" s="63" t="s">
        <v>58</v>
      </c>
      <c r="N93" s="63" t="s">
        <v>44</v>
      </c>
      <c r="O93" s="63" t="s">
        <v>45</v>
      </c>
      <c r="P93" s="126" t="s">
        <v>91</v>
      </c>
      <c r="Q93" s="126" t="s">
        <v>92</v>
      </c>
      <c r="R93" s="126"/>
      <c r="S93" s="126"/>
      <c r="T93" s="126"/>
      <c r="U93" s="138"/>
      <c r="V93" s="138" t="s">
        <v>61</v>
      </c>
      <c r="W93" s="139" t="s">
        <v>62</v>
      </c>
      <c r="X93" s="139" t="s">
        <v>63</v>
      </c>
      <c r="Y93" s="126"/>
      <c r="Z93" s="126"/>
      <c r="AA93" s="126"/>
      <c r="AB93" s="126" t="s">
        <v>64</v>
      </c>
      <c r="AC93" s="126" t="s">
        <v>65</v>
      </c>
      <c r="AK93" s="142"/>
      <c r="AL93" s="142"/>
      <c r="AM93" s="142"/>
      <c r="AN93" s="142"/>
      <c r="AO93" s="142"/>
      <c r="AP93" s="142"/>
      <c r="AQ93" s="142"/>
      <c r="AR93" s="142"/>
      <c r="AS93" s="142"/>
      <c r="AT93" s="142"/>
      <c r="AU93" s="142"/>
      <c r="AV93" s="142"/>
      <c r="AW93" s="142"/>
      <c r="AX93" s="142"/>
      <c r="AY93" s="142"/>
      <c r="AZ93" s="142"/>
      <c r="BA93" s="142"/>
      <c r="BB93" s="142"/>
      <c r="BC93" s="142"/>
      <c r="BD93" s="142"/>
      <c r="BE93" s="142"/>
      <c r="BF93" s="142"/>
      <c r="BG93" s="142"/>
      <c r="BH93" s="142"/>
    </row>
    <row r="94" ht="31" customHeight="1" spans="1:60">
      <c r="A94" s="37"/>
      <c r="B94" s="93"/>
      <c r="C94" s="94"/>
      <c r="D94" s="95"/>
      <c r="E94" s="95"/>
      <c r="F94" s="96"/>
      <c r="G94" s="93"/>
      <c r="H94" s="97"/>
      <c r="I94" s="97"/>
      <c r="J94" s="127"/>
      <c r="K94" s="128"/>
      <c r="L94" s="129" t="str">
        <f>IF(B94&lt;&gt;"",1,"")</f>
        <v/>
      </c>
      <c r="M94" s="129" t="str">
        <f>IF(B94&lt;&gt;"",SUM(P94:T94)*L94,"")</f>
        <v/>
      </c>
      <c r="N94" s="130"/>
      <c r="O94" s="130"/>
      <c r="P94" s="33">
        <f>IF(G94="本地区",2,0)</f>
        <v>0</v>
      </c>
      <c r="Q94" s="33">
        <f>IF(G94="本校",1,0)</f>
        <v>0</v>
      </c>
      <c r="S94" s="33"/>
      <c r="T94" s="33"/>
      <c r="U94" s="124"/>
      <c r="V94" s="124">
        <f t="shared" si="19"/>
        <v>0</v>
      </c>
      <c r="W94" s="118">
        <f>IF(M94&lt;&gt;"",1,0)</f>
        <v>0</v>
      </c>
      <c r="X94" s="140" t="str">
        <f>IF(SUM(W94:W95)&gt;=1,"满足","不满足")</f>
        <v>不满足</v>
      </c>
      <c r="Y94" s="141"/>
      <c r="Z94" s="141"/>
      <c r="AA94" s="130"/>
      <c r="AB94" s="130">
        <f>IF(B94="团队建设",IF(H94="独立完成",1,IF(K94=1,0.6,IF(AND(J94=2,K94=2),0.4,IF(AND(J94&gt;2,K94=2),0.3,IF(AND(J94&gt;2,K94=3),0.2,IF(AND(J94&gt;2,K94&gt;3),0.1)))))),0)</f>
        <v>0</v>
      </c>
      <c r="AC94" s="130">
        <f>IF(NOT(B94="团队建设"),IF(H94="独立完成",1,IF(K94=1,0.5,IF(AND(J94=2,K94=2),0.5,IF(AND(J94&gt;2,K94=2),0.3,IF(AND(J94&gt;2,K94=3),0.2,IF(AND(J94&gt;2,K94&gt;3),0.1,0)))))),0)</f>
        <v>0</v>
      </c>
      <c r="AD94" s="130"/>
      <c r="AE94" s="130"/>
      <c r="AK94" s="142"/>
      <c r="AL94" s="142"/>
      <c r="AM94" s="142"/>
      <c r="AN94" s="142"/>
      <c r="AO94" s="142"/>
      <c r="AP94" s="142"/>
      <c r="AQ94" s="142"/>
      <c r="AR94" s="142"/>
      <c r="AS94" s="142"/>
      <c r="AT94" s="142"/>
      <c r="AU94" s="142"/>
      <c r="AV94" s="142"/>
      <c r="AW94" s="142"/>
      <c r="AX94" s="142"/>
      <c r="AY94" s="142"/>
      <c r="AZ94" s="142"/>
      <c r="BA94" s="142"/>
      <c r="BB94" s="142"/>
      <c r="BC94" s="142"/>
      <c r="BD94" s="142"/>
      <c r="BE94" s="142"/>
      <c r="BF94" s="142"/>
      <c r="BG94" s="142"/>
      <c r="BH94" s="142"/>
    </row>
    <row r="95" ht="31" customHeight="1" spans="1:60">
      <c r="A95" s="37"/>
      <c r="B95" s="93"/>
      <c r="C95" s="94"/>
      <c r="D95" s="95"/>
      <c r="E95" s="95"/>
      <c r="F95" s="96"/>
      <c r="G95" s="93"/>
      <c r="H95" s="97"/>
      <c r="I95" s="97"/>
      <c r="J95" s="127"/>
      <c r="K95" s="128"/>
      <c r="L95" s="129" t="str">
        <f>IF(B95&lt;&gt;"",1,"")</f>
        <v/>
      </c>
      <c r="M95" s="129" t="str">
        <f>IF(B95&lt;&gt;"",SUM(P95:T95)*L95,"")</f>
        <v/>
      </c>
      <c r="N95" s="130"/>
      <c r="O95" s="130"/>
      <c r="P95" s="33">
        <f>IF(G95="本地区",2,0)</f>
        <v>0</v>
      </c>
      <c r="Q95" s="33">
        <f>IF(G95="本校",1,0)</f>
        <v>0</v>
      </c>
      <c r="S95" s="33"/>
      <c r="T95" s="33"/>
      <c r="U95" s="124"/>
      <c r="V95" s="124">
        <f t="shared" si="19"/>
        <v>0</v>
      </c>
      <c r="W95" s="118">
        <f>IF(M95&lt;&gt;"",1,0)</f>
        <v>0</v>
      </c>
      <c r="X95" s="141"/>
      <c r="Y95" s="141"/>
      <c r="Z95" s="141"/>
      <c r="AA95" s="130"/>
      <c r="AB95" s="130">
        <f>IF(B95="团队建设",IF(I95="独立完成",1,IF(K95=1,0.6,IF(AND(J95=2,K95=2),0.4,IF(AND(J95&gt;2,K95=2),0.3,IF(AND(J95&gt;2,K95=3),0.2,IF(AND(J95&gt;2,K95&gt;3),0.1)))))),0)</f>
        <v>0</v>
      </c>
      <c r="AC95" s="130">
        <f>IF(NOT(B95="团队建设"),IF(I95="独立完成",1,IF(K95=1,0.5,IF(AND(J95=2,K95=2),0.5,IF(AND(J95&gt;2,K95=2),0.3,IF(AND(J95&gt;2,K95=3),0.2,IF(AND(J95&gt;2,K95&gt;3),0.1,0)))))),0)</f>
        <v>0</v>
      </c>
      <c r="AD95" s="130"/>
      <c r="AE95" s="130"/>
      <c r="AK95" s="142"/>
      <c r="AL95" s="142"/>
      <c r="AM95" s="142"/>
      <c r="AN95" s="142"/>
      <c r="AO95" s="142"/>
      <c r="AP95" s="142"/>
      <c r="AQ95" s="142"/>
      <c r="AR95" s="142"/>
      <c r="AS95" s="142"/>
      <c r="AT95" s="142"/>
      <c r="AU95" s="142"/>
      <c r="AV95" s="142"/>
      <c r="AW95" s="142"/>
      <c r="AX95" s="142"/>
      <c r="AY95" s="142"/>
      <c r="AZ95" s="142"/>
      <c r="BA95" s="142"/>
      <c r="BB95" s="142"/>
      <c r="BC95" s="142"/>
      <c r="BD95" s="142"/>
      <c r="BE95" s="142"/>
      <c r="BF95" s="142"/>
      <c r="BG95" s="142"/>
      <c r="BH95" s="142"/>
    </row>
    <row r="96" ht="31" customHeight="1" spans="1:60">
      <c r="A96" s="37"/>
      <c r="B96" s="98"/>
      <c r="C96" s="99"/>
      <c r="D96" s="99"/>
      <c r="E96" s="99"/>
      <c r="F96" s="99"/>
      <c r="G96" s="99"/>
      <c r="H96" s="99"/>
      <c r="I96" s="99"/>
      <c r="J96" s="99"/>
      <c r="K96" s="99"/>
      <c r="L96" s="131"/>
      <c r="M96" s="129">
        <f>IF(M94&lt;&gt;"",SUM(M94:M95),0)</f>
        <v>0</v>
      </c>
      <c r="N96" s="132"/>
      <c r="O96" s="132"/>
      <c r="Q96" s="33"/>
      <c r="AB96" s="130"/>
      <c r="AK96" s="142"/>
      <c r="AL96" s="142"/>
      <c r="AM96" s="142"/>
      <c r="AN96" s="142"/>
      <c r="AO96" s="142"/>
      <c r="AP96" s="142"/>
      <c r="AQ96" s="142"/>
      <c r="AR96" s="142"/>
      <c r="AS96" s="142"/>
      <c r="AT96" s="142"/>
      <c r="AU96" s="142"/>
      <c r="AV96" s="142"/>
      <c r="AW96" s="142"/>
      <c r="AX96" s="142"/>
      <c r="AY96" s="142"/>
      <c r="AZ96" s="142"/>
      <c r="BA96" s="142"/>
      <c r="BB96" s="142"/>
      <c r="BC96" s="142"/>
      <c r="BD96" s="142"/>
      <c r="BE96" s="142"/>
      <c r="BF96" s="142"/>
      <c r="BG96" s="142"/>
      <c r="BH96" s="142"/>
    </row>
    <row r="97" ht="31" customHeight="1" spans="1:60">
      <c r="A97" s="37"/>
      <c r="B97" s="79" t="s">
        <v>100</v>
      </c>
      <c r="C97" s="79"/>
      <c r="D97" s="79"/>
      <c r="E97" s="79"/>
      <c r="F97" s="79"/>
      <c r="G97" s="79"/>
      <c r="H97" s="79"/>
      <c r="I97" s="79"/>
      <c r="J97" s="79"/>
      <c r="K97" s="79"/>
      <c r="L97" s="79"/>
      <c r="M97" s="79"/>
      <c r="N97" s="79"/>
      <c r="O97" s="79"/>
      <c r="AK97" s="142"/>
      <c r="AL97" s="142"/>
      <c r="AM97" s="142"/>
      <c r="AN97" s="142"/>
      <c r="AO97" s="142"/>
      <c r="AP97" s="142"/>
      <c r="AQ97" s="142"/>
      <c r="AR97" s="142"/>
      <c r="AS97" s="142"/>
      <c r="AT97" s="142"/>
      <c r="AU97" s="142"/>
      <c r="AV97" s="142"/>
      <c r="AW97" s="142"/>
      <c r="AX97" s="142"/>
      <c r="AY97" s="142"/>
      <c r="AZ97" s="142"/>
      <c r="BA97" s="142"/>
      <c r="BB97" s="142"/>
      <c r="BC97" s="142"/>
      <c r="BD97" s="142"/>
      <c r="BE97" s="142"/>
      <c r="BF97" s="142"/>
      <c r="BG97" s="142"/>
      <c r="BH97" s="142"/>
    </row>
    <row r="98" ht="31" customHeight="1" spans="1:60">
      <c r="A98" s="37"/>
      <c r="B98" s="89" t="s">
        <v>101</v>
      </c>
      <c r="C98" s="89"/>
      <c r="D98" s="89"/>
      <c r="E98" s="89"/>
      <c r="F98" s="89"/>
      <c r="G98" s="89"/>
      <c r="H98" s="89"/>
      <c r="I98" s="89"/>
      <c r="J98" s="89"/>
      <c r="K98" s="89"/>
      <c r="L98" s="89"/>
      <c r="M98" s="89"/>
      <c r="N98" s="89"/>
      <c r="O98" s="89"/>
      <c r="AK98" s="142"/>
      <c r="AL98" s="142"/>
      <c r="AM98" s="142"/>
      <c r="AN98" s="142"/>
      <c r="AO98" s="142"/>
      <c r="AP98" s="142"/>
      <c r="AQ98" s="142"/>
      <c r="AR98" s="142"/>
      <c r="AS98" s="142"/>
      <c r="AT98" s="142"/>
      <c r="AU98" s="142"/>
      <c r="AV98" s="142"/>
      <c r="AW98" s="142"/>
      <c r="AX98" s="142"/>
      <c r="AY98" s="142"/>
      <c r="AZ98" s="142"/>
      <c r="BA98" s="142"/>
      <c r="BB98" s="142"/>
      <c r="BC98" s="142"/>
      <c r="BD98" s="142"/>
      <c r="BE98" s="142"/>
      <c r="BF98" s="142"/>
      <c r="BG98" s="142"/>
      <c r="BH98" s="142"/>
    </row>
    <row r="99" ht="31" customHeight="1" spans="1:60">
      <c r="A99" s="37"/>
      <c r="B99" s="144" t="s">
        <v>102</v>
      </c>
      <c r="C99" s="63" t="s">
        <v>103</v>
      </c>
      <c r="D99" s="63"/>
      <c r="E99" s="63"/>
      <c r="F99" s="63" t="s">
        <v>104</v>
      </c>
      <c r="G99" s="63"/>
      <c r="H99" s="63" t="s">
        <v>105</v>
      </c>
      <c r="I99" s="63" t="s">
        <v>106</v>
      </c>
      <c r="J99" s="63" t="s">
        <v>107</v>
      </c>
      <c r="K99" s="63" t="s">
        <v>108</v>
      </c>
      <c r="L99" s="63" t="s">
        <v>57</v>
      </c>
      <c r="M99" s="63" t="s">
        <v>58</v>
      </c>
      <c r="N99" s="63" t="s">
        <v>44</v>
      </c>
      <c r="O99" s="63" t="s">
        <v>45</v>
      </c>
      <c r="P99" s="33" t="s">
        <v>109</v>
      </c>
      <c r="Q99" s="126" t="s">
        <v>110</v>
      </c>
      <c r="R99" s="126" t="s">
        <v>111</v>
      </c>
      <c r="S99" s="126" t="s">
        <v>112</v>
      </c>
      <c r="T99" s="126" t="s">
        <v>113</v>
      </c>
      <c r="U99" s="126" t="s">
        <v>114</v>
      </c>
      <c r="V99" s="126" t="s">
        <v>115</v>
      </c>
      <c r="W99" s="126" t="s">
        <v>116</v>
      </c>
      <c r="X99" s="126" t="s">
        <v>117</v>
      </c>
      <c r="Y99" s="170" t="s">
        <v>118</v>
      </c>
      <c r="Z99" s="179" t="s">
        <v>119</v>
      </c>
      <c r="AA99" s="180"/>
      <c r="AB99" s="116" t="s">
        <v>120</v>
      </c>
      <c r="AC99" s="124" t="s">
        <v>121</v>
      </c>
      <c r="AD99" s="118" t="s">
        <v>63</v>
      </c>
      <c r="AK99" s="142"/>
      <c r="AL99" s="142"/>
      <c r="AM99" s="142"/>
      <c r="AN99" s="142"/>
      <c r="AO99" s="142"/>
      <c r="AP99" s="142"/>
      <c r="AQ99" s="142"/>
      <c r="AR99" s="142"/>
      <c r="AS99" s="142"/>
      <c r="AT99" s="142"/>
      <c r="AU99" s="142"/>
      <c r="AV99" s="142"/>
      <c r="AW99" s="142"/>
      <c r="AX99" s="142"/>
      <c r="AY99" s="142"/>
      <c r="AZ99" s="142"/>
      <c r="BA99" s="142"/>
      <c r="BB99" s="142"/>
      <c r="BC99" s="142"/>
      <c r="BD99" s="142"/>
      <c r="BE99" s="142"/>
      <c r="BF99" s="142"/>
      <c r="BG99" s="142"/>
      <c r="BH99" s="142"/>
    </row>
    <row r="100" ht="31" customHeight="1" spans="1:60">
      <c r="A100" s="37"/>
      <c r="B100" s="93"/>
      <c r="C100" s="97"/>
      <c r="D100" s="145"/>
      <c r="E100" s="145"/>
      <c r="F100" s="97"/>
      <c r="G100" s="145"/>
      <c r="H100" s="97"/>
      <c r="I100" s="97"/>
      <c r="J100" s="163"/>
      <c r="K100" s="164"/>
      <c r="L100" s="165" t="str">
        <f t="shared" ref="L100:L105" si="20">IF(B100&lt;&gt;"",IF(I100="独立完成",1,IF(I100="合作完成",P100))*(IF(H100="否",0.5,IF(H100="是",1,0))),"")</f>
        <v/>
      </c>
      <c r="M100" s="165" t="str">
        <f t="shared" ref="M100:M105" si="21">IF(B100&lt;&gt;"",SUM(Q100:X100)*L100,"")</f>
        <v/>
      </c>
      <c r="N100" s="130"/>
      <c r="O100" s="130"/>
      <c r="P100" s="130">
        <f t="shared" ref="P100:P105" si="22">IF(K100=1,0.8,IF(K100=2,0.2,IF(K100&gt;2,0.1,0)))</f>
        <v>0</v>
      </c>
      <c r="Q100" s="141">
        <f t="shared" ref="Q100:Q105" si="23">IF(B100="JA三大检索",20,0)</f>
        <v>0</v>
      </c>
      <c r="R100" s="141">
        <f t="shared" ref="R100:R105" si="24">IF(B100="中文核心期刊",15,0)</f>
        <v>0</v>
      </c>
      <c r="S100" s="141">
        <f t="shared" ref="S100:S105" si="25">IF(B100="CA三大检索",8,0)</f>
        <v>0</v>
      </c>
      <c r="T100" s="141">
        <f t="shared" ref="T100:T105" si="26">IF(B100="一般期刊、外文期刊",5,0)</f>
        <v>0</v>
      </c>
      <c r="U100" s="141">
        <f t="shared" ref="U100:U105" si="27">IF(B100="国际学术会议论文集",5,0)</f>
        <v>0</v>
      </c>
      <c r="V100" s="141">
        <f t="shared" ref="V100:V105" si="28">IF(B100="国家级重要报刊",15,0)</f>
        <v>0</v>
      </c>
      <c r="W100" s="141">
        <f t="shared" ref="W100:W105" si="29">IF(B100="省级重要报刊理论版",12,0)</f>
        <v>0</v>
      </c>
      <c r="X100" s="141">
        <f t="shared" ref="X100:X105" si="30">IF(B100="市级重要报刊",5,0)</f>
        <v>0</v>
      </c>
      <c r="Y100" s="170" t="str">
        <f>IF(B100&lt;&gt;"",(IF(OR(B100="一般期刊、外文期刊",B100="国际学术会议论文集",B100="市级重要报刊"),5,IF(OR(B100="中文核心期刊",B100="国家级重要报刊"),15,IF(B100="CA三大检索",8,IF(B100="JA三大检索",20,IF(B100="省级重要报刊理论版",12,0))))))*L100,"")</f>
        <v/>
      </c>
      <c r="Z100" s="179">
        <f t="shared" ref="Z100:Z105" si="31">IF(AND(B100="中文核心期刊",OR(I100="独立完成",K100=1)),1,0)</f>
        <v>0</v>
      </c>
      <c r="AA100" s="180"/>
      <c r="AB100" s="118">
        <f t="shared" ref="AB100:AB105" si="32">IF(AND(NOT(B100="国际学术会议论文集"),OR(I100="独立完成",K100=1)),1,0)</f>
        <v>0</v>
      </c>
      <c r="AC100" s="124">
        <f t="shared" ref="AC100:AC105" si="33">IF(B100&lt;&gt;"",1,0)</f>
        <v>0</v>
      </c>
      <c r="AD100" s="118" t="str">
        <f>IF(SUM(AB100:AB105)&gt;=4,"满足","不满足")</f>
        <v>不满足</v>
      </c>
      <c r="AK100" s="142"/>
      <c r="AL100" s="142"/>
      <c r="AM100" s="142"/>
      <c r="AN100" s="142"/>
      <c r="AO100" s="142"/>
      <c r="AP100" s="142"/>
      <c r="AQ100" s="142"/>
      <c r="AR100" s="142"/>
      <c r="AS100" s="142"/>
      <c r="AT100" s="142"/>
      <c r="AU100" s="142"/>
      <c r="AV100" s="142"/>
      <c r="AW100" s="142"/>
      <c r="AX100" s="142"/>
      <c r="AY100" s="142"/>
      <c r="AZ100" s="142"/>
      <c r="BA100" s="142"/>
      <c r="BB100" s="142"/>
      <c r="BC100" s="142"/>
      <c r="BD100" s="142"/>
      <c r="BE100" s="142"/>
      <c r="BF100" s="142"/>
      <c r="BG100" s="142"/>
      <c r="BH100" s="142"/>
    </row>
    <row r="101" ht="31" customHeight="1" spans="1:60">
      <c r="A101" s="37"/>
      <c r="B101" s="93"/>
      <c r="C101" s="97"/>
      <c r="D101" s="145"/>
      <c r="E101" s="145"/>
      <c r="F101" s="97"/>
      <c r="G101" s="145"/>
      <c r="H101" s="97"/>
      <c r="I101" s="97"/>
      <c r="J101" s="163"/>
      <c r="K101" s="164"/>
      <c r="L101" s="165" t="str">
        <f t="shared" si="20"/>
        <v/>
      </c>
      <c r="M101" s="165" t="str">
        <f t="shared" si="21"/>
        <v/>
      </c>
      <c r="N101" s="130"/>
      <c r="O101" s="130"/>
      <c r="P101" s="130">
        <f t="shared" si="22"/>
        <v>0</v>
      </c>
      <c r="Q101" s="141">
        <f t="shared" si="23"/>
        <v>0</v>
      </c>
      <c r="R101" s="141">
        <f t="shared" si="24"/>
        <v>0</v>
      </c>
      <c r="S101" s="141">
        <f t="shared" si="25"/>
        <v>0</v>
      </c>
      <c r="T101" s="141">
        <f t="shared" si="26"/>
        <v>0</v>
      </c>
      <c r="U101" s="141">
        <f t="shared" si="27"/>
        <v>0</v>
      </c>
      <c r="V101" s="141">
        <f t="shared" si="28"/>
        <v>0</v>
      </c>
      <c r="W101" s="141">
        <f t="shared" si="29"/>
        <v>0</v>
      </c>
      <c r="X101" s="141">
        <f t="shared" si="30"/>
        <v>0</v>
      </c>
      <c r="Y101" s="170"/>
      <c r="Z101" s="179">
        <f t="shared" si="31"/>
        <v>0</v>
      </c>
      <c r="AA101" s="180"/>
      <c r="AB101" s="118">
        <f t="shared" si="32"/>
        <v>0</v>
      </c>
      <c r="AC101" s="124">
        <f t="shared" si="33"/>
        <v>0</v>
      </c>
      <c r="AD101" s="181"/>
      <c r="AK101" s="142"/>
      <c r="AL101" s="142"/>
      <c r="AM101" s="142"/>
      <c r="AN101" s="142"/>
      <c r="AO101" s="142"/>
      <c r="AP101" s="142"/>
      <c r="AQ101" s="142"/>
      <c r="AR101" s="142"/>
      <c r="AS101" s="142"/>
      <c r="AT101" s="142"/>
      <c r="AU101" s="142"/>
      <c r="AV101" s="142"/>
      <c r="AW101" s="142"/>
      <c r="AX101" s="142"/>
      <c r="AY101" s="142"/>
      <c r="AZ101" s="142"/>
      <c r="BA101" s="142"/>
      <c r="BB101" s="142"/>
      <c r="BC101" s="142"/>
      <c r="BD101" s="142"/>
      <c r="BE101" s="142"/>
      <c r="BF101" s="142"/>
      <c r="BG101" s="142"/>
      <c r="BH101" s="142"/>
    </row>
    <row r="102" ht="31" customHeight="1" spans="1:60">
      <c r="A102" s="37"/>
      <c r="B102" s="93"/>
      <c r="C102" s="97"/>
      <c r="D102" s="145"/>
      <c r="E102" s="145"/>
      <c r="F102" s="97"/>
      <c r="G102" s="145"/>
      <c r="H102" s="97"/>
      <c r="I102" s="97"/>
      <c r="J102" s="163"/>
      <c r="K102" s="164"/>
      <c r="L102" s="165" t="str">
        <f t="shared" si="20"/>
        <v/>
      </c>
      <c r="M102" s="165" t="str">
        <f t="shared" si="21"/>
        <v/>
      </c>
      <c r="N102" s="130"/>
      <c r="O102" s="130"/>
      <c r="P102" s="130">
        <f t="shared" si="22"/>
        <v>0</v>
      </c>
      <c r="Q102" s="141">
        <f t="shared" si="23"/>
        <v>0</v>
      </c>
      <c r="R102" s="141">
        <f t="shared" si="24"/>
        <v>0</v>
      </c>
      <c r="S102" s="141">
        <f t="shared" si="25"/>
        <v>0</v>
      </c>
      <c r="T102" s="141">
        <f t="shared" si="26"/>
        <v>0</v>
      </c>
      <c r="U102" s="141">
        <f t="shared" si="27"/>
        <v>0</v>
      </c>
      <c r="V102" s="141">
        <f t="shared" si="28"/>
        <v>0</v>
      </c>
      <c r="W102" s="141">
        <f t="shared" si="29"/>
        <v>0</v>
      </c>
      <c r="X102" s="141">
        <f t="shared" si="30"/>
        <v>0</v>
      </c>
      <c r="Y102" s="170"/>
      <c r="Z102" s="179">
        <f t="shared" si="31"/>
        <v>0</v>
      </c>
      <c r="AA102" s="180"/>
      <c r="AB102" s="118">
        <f t="shared" si="32"/>
        <v>0</v>
      </c>
      <c r="AC102" s="124">
        <f t="shared" si="33"/>
        <v>0</v>
      </c>
      <c r="AD102" s="181"/>
      <c r="AK102" s="142"/>
      <c r="AL102" s="142"/>
      <c r="AM102" s="142"/>
      <c r="AN102" s="142"/>
      <c r="AO102" s="142"/>
      <c r="AP102" s="142"/>
      <c r="AQ102" s="142"/>
      <c r="AR102" s="142"/>
      <c r="AS102" s="142"/>
      <c r="AT102" s="142"/>
      <c r="AU102" s="142"/>
      <c r="AV102" s="142"/>
      <c r="AW102" s="142"/>
      <c r="AX102" s="142"/>
      <c r="AY102" s="142"/>
      <c r="AZ102" s="142"/>
      <c r="BA102" s="142"/>
      <c r="BB102" s="142"/>
      <c r="BC102" s="142"/>
      <c r="BD102" s="142"/>
      <c r="BE102" s="142"/>
      <c r="BF102" s="142"/>
      <c r="BG102" s="142"/>
      <c r="BH102" s="142"/>
    </row>
    <row r="103" ht="31" customHeight="1" spans="1:60">
      <c r="A103" s="37"/>
      <c r="B103" s="93"/>
      <c r="C103" s="97"/>
      <c r="D103" s="145"/>
      <c r="E103" s="145"/>
      <c r="F103" s="97"/>
      <c r="G103" s="145"/>
      <c r="H103" s="97"/>
      <c r="I103" s="97"/>
      <c r="J103" s="163"/>
      <c r="K103" s="164"/>
      <c r="L103" s="165" t="str">
        <f t="shared" si="20"/>
        <v/>
      </c>
      <c r="M103" s="165" t="str">
        <f t="shared" si="21"/>
        <v/>
      </c>
      <c r="N103" s="130"/>
      <c r="O103" s="130"/>
      <c r="P103" s="130">
        <f t="shared" si="22"/>
        <v>0</v>
      </c>
      <c r="Q103" s="141">
        <f t="shared" si="23"/>
        <v>0</v>
      </c>
      <c r="R103" s="141">
        <f t="shared" si="24"/>
        <v>0</v>
      </c>
      <c r="S103" s="141">
        <f t="shared" si="25"/>
        <v>0</v>
      </c>
      <c r="T103" s="141">
        <f t="shared" si="26"/>
        <v>0</v>
      </c>
      <c r="U103" s="141">
        <f t="shared" si="27"/>
        <v>0</v>
      </c>
      <c r="V103" s="141">
        <f t="shared" si="28"/>
        <v>0</v>
      </c>
      <c r="W103" s="141">
        <f t="shared" si="29"/>
        <v>0</v>
      </c>
      <c r="X103" s="141">
        <f t="shared" si="30"/>
        <v>0</v>
      </c>
      <c r="Y103" s="170"/>
      <c r="Z103" s="179">
        <f t="shared" si="31"/>
        <v>0</v>
      </c>
      <c r="AA103" s="180"/>
      <c r="AB103" s="118">
        <f t="shared" si="32"/>
        <v>0</v>
      </c>
      <c r="AC103" s="124">
        <f t="shared" si="33"/>
        <v>0</v>
      </c>
      <c r="AD103" s="181"/>
      <c r="AK103" s="142"/>
      <c r="AL103" s="142"/>
      <c r="AM103" s="142"/>
      <c r="AN103" s="142"/>
      <c r="AO103" s="142"/>
      <c r="AP103" s="142"/>
      <c r="AQ103" s="142"/>
      <c r="AR103" s="142"/>
      <c r="AS103" s="142"/>
      <c r="AT103" s="142"/>
      <c r="AU103" s="142"/>
      <c r="AV103" s="142"/>
      <c r="AW103" s="142"/>
      <c r="AX103" s="142"/>
      <c r="AY103" s="142"/>
      <c r="AZ103" s="142"/>
      <c r="BA103" s="142"/>
      <c r="BB103" s="142"/>
      <c r="BC103" s="142"/>
      <c r="BD103" s="142"/>
      <c r="BE103" s="142"/>
      <c r="BF103" s="142"/>
      <c r="BG103" s="142"/>
      <c r="BH103" s="142"/>
    </row>
    <row r="104" ht="31" customHeight="1" spans="1:60">
      <c r="A104" s="37"/>
      <c r="B104" s="93"/>
      <c r="C104" s="97"/>
      <c r="D104" s="145"/>
      <c r="E104" s="145"/>
      <c r="F104" s="97"/>
      <c r="G104" s="145"/>
      <c r="H104" s="97"/>
      <c r="I104" s="97"/>
      <c r="J104" s="163"/>
      <c r="K104" s="164"/>
      <c r="L104" s="165" t="str">
        <f t="shared" si="20"/>
        <v/>
      </c>
      <c r="M104" s="165" t="str">
        <f t="shared" si="21"/>
        <v/>
      </c>
      <c r="N104" s="130"/>
      <c r="O104" s="130"/>
      <c r="P104" s="130">
        <f t="shared" si="22"/>
        <v>0</v>
      </c>
      <c r="Q104" s="141">
        <f t="shared" si="23"/>
        <v>0</v>
      </c>
      <c r="R104" s="141">
        <f t="shared" si="24"/>
        <v>0</v>
      </c>
      <c r="S104" s="141">
        <f t="shared" si="25"/>
        <v>0</v>
      </c>
      <c r="T104" s="141">
        <f t="shared" si="26"/>
        <v>0</v>
      </c>
      <c r="U104" s="141">
        <f t="shared" si="27"/>
        <v>0</v>
      </c>
      <c r="V104" s="141">
        <f t="shared" si="28"/>
        <v>0</v>
      </c>
      <c r="W104" s="141">
        <f t="shared" si="29"/>
        <v>0</v>
      </c>
      <c r="X104" s="141">
        <f t="shared" si="30"/>
        <v>0</v>
      </c>
      <c r="Y104" s="170" t="str">
        <f>IF(B104&lt;&gt;"",(IF(OR(B104="一般期刊、外文期刊",B104="国际学术会议论文集",B104="市级重要报刊"),5,IF(OR(B104="中文核心期刊",B104="国家级重要报刊"),15,IF(B104="CA三大检索",8,IF(B104="JA三大检索",20,IF(B104="省级重要报刊理论版",12,0))))))*L104,"")</f>
        <v/>
      </c>
      <c r="Z104" s="179">
        <f t="shared" si="31"/>
        <v>0</v>
      </c>
      <c r="AA104" s="180"/>
      <c r="AB104" s="118">
        <f t="shared" si="32"/>
        <v>0</v>
      </c>
      <c r="AC104" s="124">
        <f t="shared" si="33"/>
        <v>0</v>
      </c>
      <c r="AD104" s="181"/>
      <c r="AK104" s="142"/>
      <c r="AL104" s="142"/>
      <c r="AM104" s="142"/>
      <c r="AN104" s="142"/>
      <c r="AO104" s="142"/>
      <c r="AP104" s="142"/>
      <c r="AQ104" s="142"/>
      <c r="AR104" s="142"/>
      <c r="AS104" s="142"/>
      <c r="AT104" s="142"/>
      <c r="AU104" s="142"/>
      <c r="AV104" s="142"/>
      <c r="AW104" s="142"/>
      <c r="AX104" s="142"/>
      <c r="AY104" s="142"/>
      <c r="AZ104" s="142"/>
      <c r="BA104" s="142"/>
      <c r="BB104" s="142"/>
      <c r="BC104" s="142"/>
      <c r="BD104" s="142"/>
      <c r="BE104" s="142"/>
      <c r="BF104" s="142"/>
      <c r="BG104" s="142"/>
      <c r="BH104" s="142"/>
    </row>
    <row r="105" ht="31" customHeight="1" spans="1:60">
      <c r="A105" s="37"/>
      <c r="B105" s="93"/>
      <c r="C105" s="97"/>
      <c r="D105" s="145"/>
      <c r="E105" s="145"/>
      <c r="F105" s="97"/>
      <c r="G105" s="145"/>
      <c r="H105" s="97"/>
      <c r="I105" s="97"/>
      <c r="J105" s="163"/>
      <c r="K105" s="164"/>
      <c r="L105" s="165" t="str">
        <f t="shared" si="20"/>
        <v/>
      </c>
      <c r="M105" s="165" t="str">
        <f t="shared" si="21"/>
        <v/>
      </c>
      <c r="N105" s="130"/>
      <c r="O105" s="130"/>
      <c r="P105" s="130">
        <f t="shared" si="22"/>
        <v>0</v>
      </c>
      <c r="Q105" s="141">
        <f t="shared" si="23"/>
        <v>0</v>
      </c>
      <c r="R105" s="141">
        <f t="shared" si="24"/>
        <v>0</v>
      </c>
      <c r="S105" s="141">
        <f t="shared" si="25"/>
        <v>0</v>
      </c>
      <c r="T105" s="141">
        <f t="shared" si="26"/>
        <v>0</v>
      </c>
      <c r="U105" s="141">
        <f t="shared" si="27"/>
        <v>0</v>
      </c>
      <c r="V105" s="141">
        <f t="shared" si="28"/>
        <v>0</v>
      </c>
      <c r="W105" s="141">
        <f t="shared" si="29"/>
        <v>0</v>
      </c>
      <c r="X105" s="141">
        <f t="shared" si="30"/>
        <v>0</v>
      </c>
      <c r="Y105" s="170" t="str">
        <f>IF(B105&lt;&gt;"",(IF(OR(B105="一般期刊、外文期刊",B105="国际学术会议论文集",B105="市级重要报刊"),5,IF(OR(B105="中文核心期刊",B105="国家级重要报刊"),15,IF(B105="CA三大检索",8,IF(B105="JA三大检索",20,IF(B105="省级重要报刊理论版",12,0))))))*L105,"")</f>
        <v/>
      </c>
      <c r="Z105" s="179">
        <f t="shared" si="31"/>
        <v>0</v>
      </c>
      <c r="AA105" s="180"/>
      <c r="AB105" s="118">
        <f t="shared" si="32"/>
        <v>0</v>
      </c>
      <c r="AC105" s="124">
        <f t="shared" si="33"/>
        <v>0</v>
      </c>
      <c r="AD105" s="181"/>
      <c r="AK105" s="142"/>
      <c r="AL105" s="142"/>
      <c r="AM105" s="142"/>
      <c r="AN105" s="142"/>
      <c r="AO105" s="142"/>
      <c r="AP105" s="142"/>
      <c r="AQ105" s="142"/>
      <c r="AR105" s="142"/>
      <c r="AS105" s="142"/>
      <c r="AT105" s="142"/>
      <c r="AU105" s="142"/>
      <c r="AV105" s="142"/>
      <c r="AW105" s="142"/>
      <c r="AX105" s="142"/>
      <c r="AY105" s="142"/>
      <c r="AZ105" s="142"/>
      <c r="BA105" s="142"/>
      <c r="BB105" s="142"/>
      <c r="BC105" s="142"/>
      <c r="BD105" s="142"/>
      <c r="BE105" s="142"/>
      <c r="BF105" s="142"/>
      <c r="BG105" s="142"/>
      <c r="BH105" s="142"/>
    </row>
    <row r="106" ht="31" customHeight="1" spans="1:60">
      <c r="A106" s="37"/>
      <c r="B106" s="98" t="s">
        <v>122</v>
      </c>
      <c r="C106" s="99"/>
      <c r="D106" s="99"/>
      <c r="E106" s="99"/>
      <c r="F106" s="99"/>
      <c r="G106" s="99"/>
      <c r="H106" s="99"/>
      <c r="I106" s="99"/>
      <c r="J106" s="99"/>
      <c r="K106" s="99"/>
      <c r="L106" s="131"/>
      <c r="M106" s="165">
        <f>IF(M100&lt;&gt;"",SUM(M100:M105),0)</f>
        <v>0</v>
      </c>
      <c r="N106" s="166"/>
      <c r="O106" s="166"/>
      <c r="AK106" s="142"/>
      <c r="AL106" s="142"/>
      <c r="AM106" s="142"/>
      <c r="AN106" s="142"/>
      <c r="AO106" s="142"/>
      <c r="AP106" s="142"/>
      <c r="AQ106" s="142"/>
      <c r="AR106" s="142"/>
      <c r="AS106" s="142"/>
      <c r="AT106" s="142"/>
      <c r="AU106" s="142"/>
      <c r="AV106" s="142"/>
      <c r="AW106" s="142"/>
      <c r="AX106" s="142"/>
      <c r="AY106" s="142"/>
      <c r="AZ106" s="142"/>
      <c r="BA106" s="142"/>
      <c r="BB106" s="142"/>
      <c r="BC106" s="142"/>
      <c r="BD106" s="142"/>
      <c r="BE106" s="142"/>
      <c r="BF106" s="142"/>
      <c r="BG106" s="142"/>
      <c r="BH106" s="142"/>
    </row>
    <row r="107" ht="31" customHeight="1" spans="1:60">
      <c r="A107" s="37"/>
      <c r="B107" s="89" t="s">
        <v>123</v>
      </c>
      <c r="C107" s="89"/>
      <c r="D107" s="89"/>
      <c r="E107" s="89"/>
      <c r="F107" s="89"/>
      <c r="G107" s="89"/>
      <c r="H107" s="89"/>
      <c r="I107" s="89"/>
      <c r="J107" s="89"/>
      <c r="K107" s="89"/>
      <c r="L107" s="89"/>
      <c r="M107" s="89"/>
      <c r="N107" s="89"/>
      <c r="O107" s="89"/>
      <c r="AK107" s="142"/>
      <c r="AL107" s="142"/>
      <c r="AM107" s="142"/>
      <c r="AN107" s="142"/>
      <c r="AO107" s="142"/>
      <c r="AP107" s="142"/>
      <c r="AQ107" s="142"/>
      <c r="AR107" s="142"/>
      <c r="AS107" s="142"/>
      <c r="AT107" s="142"/>
      <c r="AU107" s="142"/>
      <c r="AV107" s="142"/>
      <c r="AW107" s="142"/>
      <c r="AX107" s="142"/>
      <c r="AY107" s="142"/>
      <c r="AZ107" s="142"/>
      <c r="BA107" s="142"/>
      <c r="BB107" s="142"/>
      <c r="BC107" s="142"/>
      <c r="BD107" s="142"/>
      <c r="BE107" s="142"/>
      <c r="BF107" s="142"/>
      <c r="BG107" s="142"/>
      <c r="BH107" s="142"/>
    </row>
    <row r="108" ht="31" customHeight="1" spans="1:60">
      <c r="A108" s="37"/>
      <c r="B108" s="144" t="s">
        <v>124</v>
      </c>
      <c r="C108" s="90" t="s">
        <v>125</v>
      </c>
      <c r="D108" s="91"/>
      <c r="E108" s="92"/>
      <c r="F108" s="90" t="s">
        <v>126</v>
      </c>
      <c r="G108" s="146"/>
      <c r="H108" s="147" t="s">
        <v>127</v>
      </c>
      <c r="I108" s="63" t="s">
        <v>128</v>
      </c>
      <c r="J108" s="167" t="s">
        <v>129</v>
      </c>
      <c r="K108" s="63" t="s">
        <v>130</v>
      </c>
      <c r="L108" s="63" t="s">
        <v>57</v>
      </c>
      <c r="M108" s="63" t="s">
        <v>58</v>
      </c>
      <c r="N108" s="63" t="s">
        <v>44</v>
      </c>
      <c r="O108" s="63" t="s">
        <v>45</v>
      </c>
      <c r="P108" s="33" t="s">
        <v>131</v>
      </c>
      <c r="Q108" s="170"/>
      <c r="R108" s="33" t="s">
        <v>132</v>
      </c>
      <c r="S108" s="126" t="s">
        <v>133</v>
      </c>
      <c r="T108" s="133" t="s">
        <v>134</v>
      </c>
      <c r="U108" s="126" t="s">
        <v>135</v>
      </c>
      <c r="V108" s="126" t="s">
        <v>136</v>
      </c>
      <c r="W108" s="126" t="s">
        <v>137</v>
      </c>
      <c r="X108" s="126" t="s">
        <v>138</v>
      </c>
      <c r="Y108" s="126" t="s">
        <v>139</v>
      </c>
      <c r="Z108" s="126" t="s">
        <v>140</v>
      </c>
      <c r="AA108" s="126" t="s">
        <v>141</v>
      </c>
      <c r="AB108" s="134" t="s">
        <v>142</v>
      </c>
      <c r="AC108" s="135"/>
      <c r="AD108" s="134" t="s">
        <v>143</v>
      </c>
      <c r="AE108" s="135"/>
      <c r="AF108" s="134" t="s">
        <v>63</v>
      </c>
      <c r="AG108" s="135"/>
      <c r="AK108" s="142"/>
      <c r="AL108" s="142"/>
      <c r="AM108" s="142"/>
      <c r="AN108" s="142"/>
      <c r="AO108" s="142"/>
      <c r="AP108" s="142"/>
      <c r="AQ108" s="142"/>
      <c r="AR108" s="142"/>
      <c r="AS108" s="142"/>
      <c r="AT108" s="142"/>
      <c r="AU108" s="142"/>
      <c r="AV108" s="142"/>
      <c r="AW108" s="142"/>
      <c r="AX108" s="142"/>
      <c r="AY108" s="142"/>
      <c r="AZ108" s="142"/>
      <c r="BA108" s="142"/>
      <c r="BB108" s="142"/>
      <c r="BC108" s="142"/>
      <c r="BD108" s="142"/>
      <c r="BE108" s="142"/>
      <c r="BF108" s="142"/>
      <c r="BG108" s="142"/>
      <c r="BH108" s="142"/>
    </row>
    <row r="109" ht="31" customHeight="1" spans="1:60">
      <c r="A109" s="37"/>
      <c r="B109" s="93"/>
      <c r="C109" s="148"/>
      <c r="D109" s="127"/>
      <c r="E109" s="128"/>
      <c r="F109" s="148"/>
      <c r="G109" s="128"/>
      <c r="H109" s="97"/>
      <c r="I109" s="168"/>
      <c r="J109" s="169"/>
      <c r="K109" s="97"/>
      <c r="L109" s="165" t="str">
        <f>IF(B109&lt;&gt;"",P109*R109,"")</f>
        <v/>
      </c>
      <c r="M109" s="165" t="str">
        <f>IF(B109&lt;&gt;"",SUM(S109:AA109)*J109*L109,"")</f>
        <v/>
      </c>
      <c r="N109" s="130"/>
      <c r="O109" s="33"/>
      <c r="P109" s="33">
        <f>IF(OR(K109="独著",K109="第一主编"),1,IF(K109="第二主编",0.8,IF(K109="参编",0.6,0)))</f>
        <v>0</v>
      </c>
      <c r="Q109" s="170"/>
      <c r="R109" s="33">
        <f>IF(B109&lt;&gt;"",(IF(H109="否",1,IF(AND(B109="国家级规划教材",H109="是"),0.6,IF(AND(B109="省级规划教材",H109="是"),0.4,0)))),0)</f>
        <v>0</v>
      </c>
      <c r="S109" s="33">
        <f>IF(OR(B109="工具书",B109="教学参考书",B109="普通教材"),0.3,0)</f>
        <v>0</v>
      </c>
      <c r="T109" s="33">
        <f>IF(B109="省级规划教材",0.6,0)</f>
        <v>0</v>
      </c>
      <c r="U109" s="33">
        <f>IF(B109="国家级规划教材",0.8,0)</f>
        <v>0</v>
      </c>
      <c r="V109" s="33">
        <f>IF(B109="编著、译著",1,0)</f>
        <v>0</v>
      </c>
      <c r="W109" s="33">
        <f>IF(OR(B109="马克思主义理论学术专著",B109="学术专著"),1.5,0)</f>
        <v>0</v>
      </c>
      <c r="X109" s="33">
        <f>IF(B109="校本教材、实训指导书",0.1,0)</f>
        <v>0</v>
      </c>
      <c r="Y109" s="33">
        <f>IF(B109="国家级马克思主义教材",0.8,0)</f>
        <v>0</v>
      </c>
      <c r="Z109" s="33">
        <f>IF(B109="省级马克思主义教材",0.6,0)</f>
        <v>0</v>
      </c>
      <c r="AA109" s="33">
        <f>IF(B109="普通马克思主义教材",0.3,0)</f>
        <v>0</v>
      </c>
      <c r="AB109" s="136">
        <f>IF(AND(K109="独著",AND(J109&lt;&gt;"",J109&gt;=8)),1,0)</f>
        <v>0</v>
      </c>
      <c r="AC109" s="137"/>
      <c r="AD109" s="136">
        <f>IF(AND(NOT(K109="独著"),AND(J109&lt;&gt;"",J109&gt;=8)),1,0)</f>
        <v>0</v>
      </c>
      <c r="AE109" s="137"/>
      <c r="AF109" s="136" t="str">
        <f>IF(OR(SUM(AB109:AC110)&gt;0,SUM(AD109:AE110)&gt;=2),"满足","不满足")</f>
        <v>不满足</v>
      </c>
      <c r="AG109" s="137"/>
      <c r="AK109" s="142"/>
      <c r="AL109" s="142"/>
      <c r="AM109" s="142"/>
      <c r="AN109" s="142"/>
      <c r="AO109" s="142"/>
      <c r="AP109" s="142"/>
      <c r="AQ109" s="142"/>
      <c r="AR109" s="142"/>
      <c r="AS109" s="142"/>
      <c r="AT109" s="142"/>
      <c r="AU109" s="142"/>
      <c r="AV109" s="142"/>
      <c r="AW109" s="142"/>
      <c r="AX109" s="142"/>
      <c r="AY109" s="142"/>
      <c r="AZ109" s="142"/>
      <c r="BA109" s="142"/>
      <c r="BB109" s="142"/>
      <c r="BC109" s="142"/>
      <c r="BD109" s="142"/>
      <c r="BE109" s="142"/>
      <c r="BF109" s="142"/>
      <c r="BG109" s="142"/>
      <c r="BH109" s="142"/>
    </row>
    <row r="110" ht="31" customHeight="1" spans="1:60">
      <c r="A110" s="37"/>
      <c r="B110" s="93"/>
      <c r="C110" s="148"/>
      <c r="D110" s="127"/>
      <c r="E110" s="128"/>
      <c r="F110" s="148"/>
      <c r="G110" s="149"/>
      <c r="H110" s="97"/>
      <c r="I110" s="168"/>
      <c r="J110" s="169"/>
      <c r="K110" s="97"/>
      <c r="L110" s="165" t="str">
        <f>IF(B110&lt;&gt;"",P110*R110,"")</f>
        <v/>
      </c>
      <c r="M110" s="165" t="str">
        <f>IF(B110&lt;&gt;"",SUM(S110:AA110)*J110*L110,"")</f>
        <v/>
      </c>
      <c r="N110" s="130"/>
      <c r="O110" s="33"/>
      <c r="P110" s="33">
        <f>IF(OR(K110="独著",K110="第一主编"),1,IF(K110="第二主编",0.8,IF(K110="参编",0.6,0)))</f>
        <v>0</v>
      </c>
      <c r="Q110" s="170"/>
      <c r="R110" s="33">
        <f>IF(B110&lt;&gt;"",(IF(H110="否",1,IF(AND(B110="国家级规划教材",H110="是"),0.6,IF(AND(B110="省级规划教材",H110="是"),0.4,0)))),0)</f>
        <v>0</v>
      </c>
      <c r="S110" s="33">
        <f>IF(OR(B110="工具书",B110="教学参考书",B110="普通教材"),0.3,0)</f>
        <v>0</v>
      </c>
      <c r="T110" s="33">
        <f>IF(B110="省级规划教材",0.6,0)</f>
        <v>0</v>
      </c>
      <c r="U110" s="33">
        <f>IF(B110="国家级规划教材",0.8,0)</f>
        <v>0</v>
      </c>
      <c r="V110" s="33">
        <f>IF(B110="编著、译著",1,0)</f>
        <v>0</v>
      </c>
      <c r="W110" s="33">
        <f>IF(OR(B110="马克思主义理论学术专著",B110="学术专著"),1.5,0)</f>
        <v>0</v>
      </c>
      <c r="X110" s="33">
        <f>IF(B110="校本教材、实训指导书",0.1,0)</f>
        <v>0</v>
      </c>
      <c r="Y110" s="33">
        <f>IF(B110="国家级马克思主义教材",0.8,0)</f>
        <v>0</v>
      </c>
      <c r="Z110" s="33">
        <f>IF(B110="省级马克思主义教材",0.6,0)</f>
        <v>0</v>
      </c>
      <c r="AA110" s="33">
        <f>IF(B110="普通马克思主义教材",0.3,0)</f>
        <v>0</v>
      </c>
      <c r="AB110" s="136">
        <f>IF(AND(K110="独著",AND(J110&lt;&gt;"",J110&gt;=8)),1,0)</f>
        <v>0</v>
      </c>
      <c r="AC110" s="137"/>
      <c r="AD110" s="136">
        <f>IF(AND(NOT(K110="独著"),AND(J110&lt;&gt;"",J110&gt;=8)),1,0)</f>
        <v>0</v>
      </c>
      <c r="AE110" s="137"/>
      <c r="AK110" s="142"/>
      <c r="AL110" s="142"/>
      <c r="AM110" s="142"/>
      <c r="AN110" s="142"/>
      <c r="AO110" s="142"/>
      <c r="AP110" s="142"/>
      <c r="AQ110" s="142"/>
      <c r="AR110" s="142"/>
      <c r="AS110" s="142"/>
      <c r="AT110" s="142"/>
      <c r="AU110" s="142"/>
      <c r="AV110" s="142"/>
      <c r="AW110" s="142"/>
      <c r="AX110" s="142"/>
      <c r="AY110" s="142"/>
      <c r="AZ110" s="142"/>
      <c r="BA110" s="142"/>
      <c r="BB110" s="142"/>
      <c r="BC110" s="142"/>
      <c r="BD110" s="142"/>
      <c r="BE110" s="142"/>
      <c r="BF110" s="142"/>
      <c r="BG110" s="142"/>
      <c r="BH110" s="142"/>
    </row>
    <row r="111" ht="31" customHeight="1" spans="1:60">
      <c r="A111" s="37"/>
      <c r="B111" s="98" t="s">
        <v>122</v>
      </c>
      <c r="C111" s="99"/>
      <c r="D111" s="99"/>
      <c r="E111" s="99"/>
      <c r="F111" s="99"/>
      <c r="G111" s="99"/>
      <c r="H111" s="99"/>
      <c r="I111" s="99"/>
      <c r="J111" s="99"/>
      <c r="K111" s="99"/>
      <c r="L111" s="131"/>
      <c r="M111" s="165">
        <f>IF(M109&lt;&gt;"",SUM(M109:M110),0)</f>
        <v>0</v>
      </c>
      <c r="N111" s="166"/>
      <c r="O111" s="166"/>
      <c r="AK111" s="142"/>
      <c r="AL111" s="142"/>
      <c r="AM111" s="142"/>
      <c r="AN111" s="142"/>
      <c r="AO111" s="142"/>
      <c r="AP111" s="142"/>
      <c r="AQ111" s="142"/>
      <c r="AR111" s="142"/>
      <c r="AS111" s="142"/>
      <c r="AT111" s="142"/>
      <c r="AU111" s="142"/>
      <c r="AV111" s="142"/>
      <c r="AW111" s="142"/>
      <c r="AX111" s="142"/>
      <c r="AY111" s="142"/>
      <c r="AZ111" s="142"/>
      <c r="BA111" s="142"/>
      <c r="BB111" s="142"/>
      <c r="BC111" s="142"/>
      <c r="BD111" s="142"/>
      <c r="BE111" s="142"/>
      <c r="BF111" s="142"/>
      <c r="BG111" s="142"/>
      <c r="BH111" s="142"/>
    </row>
    <row r="112" ht="31" customHeight="1" spans="1:60">
      <c r="A112" s="37"/>
      <c r="B112" s="89" t="s">
        <v>144</v>
      </c>
      <c r="C112" s="89"/>
      <c r="D112" s="89"/>
      <c r="E112" s="89"/>
      <c r="F112" s="89"/>
      <c r="G112" s="89"/>
      <c r="H112" s="89"/>
      <c r="I112" s="89"/>
      <c r="J112" s="89"/>
      <c r="K112" s="89"/>
      <c r="L112" s="89"/>
      <c r="M112" s="89"/>
      <c r="N112" s="89"/>
      <c r="O112" s="89"/>
      <c r="AK112" s="142"/>
      <c r="AL112" s="142"/>
      <c r="AM112" s="142"/>
      <c r="AN112" s="142"/>
      <c r="AO112" s="142"/>
      <c r="AP112" s="142"/>
      <c r="AQ112" s="142"/>
      <c r="AR112" s="142"/>
      <c r="AS112" s="142"/>
      <c r="AT112" s="142"/>
      <c r="AU112" s="142"/>
      <c r="AV112" s="142"/>
      <c r="AW112" s="142"/>
      <c r="AX112" s="142"/>
      <c r="AY112" s="142"/>
      <c r="AZ112" s="142"/>
      <c r="BA112" s="142"/>
      <c r="BB112" s="142"/>
      <c r="BC112" s="142"/>
      <c r="BD112" s="142"/>
      <c r="BE112" s="142"/>
      <c r="BF112" s="142"/>
      <c r="BG112" s="142"/>
      <c r="BH112" s="142"/>
    </row>
    <row r="113" ht="31" customHeight="1" spans="1:60">
      <c r="A113" s="37"/>
      <c r="B113" s="144" t="s">
        <v>145</v>
      </c>
      <c r="C113" s="144" t="s">
        <v>146</v>
      </c>
      <c r="D113" s="144"/>
      <c r="E113" s="144"/>
      <c r="F113" s="144"/>
      <c r="G113" s="144" t="s">
        <v>147</v>
      </c>
      <c r="H113" s="63" t="s">
        <v>106</v>
      </c>
      <c r="I113" s="63" t="s">
        <v>107</v>
      </c>
      <c r="J113" s="63" t="s">
        <v>108</v>
      </c>
      <c r="K113" s="63" t="s">
        <v>148</v>
      </c>
      <c r="L113" s="63" t="s">
        <v>57</v>
      </c>
      <c r="M113" s="63" t="s">
        <v>58</v>
      </c>
      <c r="N113" s="63" t="s">
        <v>44</v>
      </c>
      <c r="O113" s="63" t="s">
        <v>45</v>
      </c>
      <c r="P113" s="170" t="s">
        <v>149</v>
      </c>
      <c r="Q113" s="33" t="s">
        <v>150</v>
      </c>
      <c r="R113" s="33" t="s">
        <v>109</v>
      </c>
      <c r="S113" s="126" t="s">
        <v>151</v>
      </c>
      <c r="T113" s="126" t="s">
        <v>152</v>
      </c>
      <c r="U113" s="126" t="s">
        <v>153</v>
      </c>
      <c r="V113" s="126" t="s">
        <v>154</v>
      </c>
      <c r="W113" s="126" t="s">
        <v>155</v>
      </c>
      <c r="X113" s="126" t="s">
        <v>156</v>
      </c>
      <c r="Y113" s="139" t="s">
        <v>157</v>
      </c>
      <c r="Z113" s="139" t="s">
        <v>158</v>
      </c>
      <c r="AA113" s="139" t="s">
        <v>159</v>
      </c>
      <c r="AB113" s="139" t="s">
        <v>160</v>
      </c>
      <c r="AC113" s="139" t="s">
        <v>161</v>
      </c>
      <c r="AD113" s="118" t="s">
        <v>63</v>
      </c>
      <c r="AK113" s="142"/>
      <c r="AL113" s="142"/>
      <c r="AM113" s="142"/>
      <c r="AN113" s="142"/>
      <c r="AO113" s="142"/>
      <c r="AP113" s="142"/>
      <c r="AQ113" s="142"/>
      <c r="AR113" s="142"/>
      <c r="AS113" s="142"/>
      <c r="AT113" s="142"/>
      <c r="AU113" s="142"/>
      <c r="AV113" s="142"/>
      <c r="AW113" s="142"/>
      <c r="AX113" s="142"/>
      <c r="AY113" s="142"/>
      <c r="AZ113" s="142"/>
      <c r="BA113" s="142"/>
      <c r="BB113" s="142"/>
      <c r="BC113" s="142"/>
      <c r="BD113" s="142"/>
      <c r="BE113" s="142"/>
      <c r="BF113" s="142"/>
      <c r="BG113" s="142"/>
      <c r="BH113" s="142"/>
    </row>
    <row r="114" ht="31" customHeight="1" spans="1:60">
      <c r="A114" s="37"/>
      <c r="B114" s="93"/>
      <c r="C114" s="97"/>
      <c r="D114" s="97"/>
      <c r="E114" s="97"/>
      <c r="F114" s="97"/>
      <c r="G114" s="150"/>
      <c r="H114" s="150"/>
      <c r="I114" s="150"/>
      <c r="J114" s="150"/>
      <c r="K114" s="171"/>
      <c r="L114" s="165" t="str">
        <f>IF(B114&lt;&gt;"",R114,"")</f>
        <v/>
      </c>
      <c r="M114" s="165" t="str">
        <f>IF(B114&lt;&gt;"",SUM(S114:X114)*L114,"")</f>
        <v/>
      </c>
      <c r="N114" s="130"/>
      <c r="O114" s="141"/>
      <c r="P114" s="172">
        <f>IF(B114="国家级课题项目",40,IF(B114="省级课题项目",20,IF(B114="横向课题项目",2,IF(B114="市级课题项目",7,IF(B114="校级课题项目",5,0)))))</f>
        <v>0</v>
      </c>
      <c r="Q114" s="141">
        <f>IF(AND(B114="横向课题项目",K114&gt;=1),INT((K114-1)*10)*0.1,0)</f>
        <v>0</v>
      </c>
      <c r="R114" s="33">
        <f>IF(H114="独立完成",1,IF(J114=1,0.8,IF(J114=2,0.2,IF(J114=3,0.1,IF(J114&gt;3,0.05,0)))))</f>
        <v>0</v>
      </c>
      <c r="S114" s="141">
        <f>IF(Q114&gt;18,18,Q114)</f>
        <v>0</v>
      </c>
      <c r="T114" s="33">
        <f>IF(B114="国家级课题项目",40,0)</f>
        <v>0</v>
      </c>
      <c r="U114" s="33">
        <f>IF(B114="省级课题项目",20,0)</f>
        <v>0</v>
      </c>
      <c r="V114" s="33">
        <f>IF(OR(B114="中图学会课题项目",B114="市级课题项目"),10,0)</f>
        <v>0</v>
      </c>
      <c r="W114" s="33">
        <f>IF(OR(B114="省级学会课题项目",B114="校级课题项目"),5,0)</f>
        <v>0</v>
      </c>
      <c r="X114" s="33">
        <f>IF(B114="横向课题项目",2,0)</f>
        <v>0</v>
      </c>
      <c r="Y114" s="118">
        <f>IF(AND(B114="国家级课题项目",OR(H114="独立完成",AND(J114&lt;&gt;"",J114&lt;8))),1,0)</f>
        <v>0</v>
      </c>
      <c r="Z114" s="137">
        <f>IF(AND(B114="省级课题项目",OR(H114="独立完成",AND(J114&lt;&gt;"",J114&lt;6))),1,0)</f>
        <v>0</v>
      </c>
      <c r="AA114" s="118">
        <f>IF(AND(B114="市级课题项目",OR(H114="独立完成",AND(J114&lt;&gt;"",J114&lt;4))),1,0)</f>
        <v>0</v>
      </c>
      <c r="AB114" s="118">
        <f>IF(AND(B114="中图学会课题项目",OR(H114="独立完成",J114=1)),1,0)</f>
        <v>0</v>
      </c>
      <c r="AC114" s="118">
        <f>IF(AND(B114="省级学会课题项目",OR(H114="独立完成",J114=1)),1,0)</f>
        <v>0</v>
      </c>
      <c r="AD114" s="118" t="str">
        <f>IF(OR(SUM(Y114:AB117)&gt;0,SUM(AC114:AC117)&gt;=2),"满足","不满足")</f>
        <v>不满足</v>
      </c>
      <c r="AK114" s="142"/>
      <c r="AL114" s="142"/>
      <c r="AM114" s="142"/>
      <c r="AN114" s="142"/>
      <c r="AO114" s="142"/>
      <c r="AP114" s="142"/>
      <c r="AQ114" s="142"/>
      <c r="AR114" s="142"/>
      <c r="AS114" s="142"/>
      <c r="AT114" s="142"/>
      <c r="AU114" s="142"/>
      <c r="AV114" s="142"/>
      <c r="AW114" s="142"/>
      <c r="AX114" s="142"/>
      <c r="AY114" s="142"/>
      <c r="AZ114" s="142"/>
      <c r="BA114" s="142"/>
      <c r="BB114" s="142"/>
      <c r="BC114" s="142"/>
      <c r="BD114" s="142"/>
      <c r="BE114" s="142"/>
      <c r="BF114" s="142"/>
      <c r="BG114" s="142"/>
      <c r="BH114" s="142"/>
    </row>
    <row r="115" ht="31" customHeight="1" spans="1:60">
      <c r="A115" s="37"/>
      <c r="B115" s="93"/>
      <c r="C115" s="97"/>
      <c r="D115" s="97"/>
      <c r="E115" s="97"/>
      <c r="F115" s="97"/>
      <c r="G115" s="150"/>
      <c r="H115" s="150"/>
      <c r="I115" s="150"/>
      <c r="J115" s="150"/>
      <c r="K115" s="171"/>
      <c r="L115" s="165" t="str">
        <f>IF(B115&lt;&gt;"",R115,"")</f>
        <v/>
      </c>
      <c r="M115" s="165" t="str">
        <f>IF(B115&lt;&gt;"",SUM(S115:X115)*L115,"")</f>
        <v/>
      </c>
      <c r="N115" s="130"/>
      <c r="O115" s="141"/>
      <c r="P115" s="172">
        <f>IF(B115="国家级课题项目",40,IF(B115="省级课题项目",20,IF(B115="横向课题项目",2,IF(B115="市级课题项目",7,IF(B115="校级课题项目",5,0)))))</f>
        <v>0</v>
      </c>
      <c r="Q115" s="141">
        <f>IF(AND(B115="横向课题项目",K115&gt;=1),INT((K115-1)*10)*0.1,0)</f>
        <v>0</v>
      </c>
      <c r="R115" s="33">
        <f>IF(H115="独立完成",1,IF(J115=1,0.8,IF(J115=2,0.2,IF(J115=3,0.1,IF(J115&gt;3,0.05,0)))))</f>
        <v>0</v>
      </c>
      <c r="S115" s="141">
        <f>IF(Q115&gt;18,18,Q115)</f>
        <v>0</v>
      </c>
      <c r="T115" s="33">
        <f>IF(B115="国家级课题项目",40,0)</f>
        <v>0</v>
      </c>
      <c r="U115" s="33">
        <f>IF(B115="省级课题项目",20,0)</f>
        <v>0</v>
      </c>
      <c r="V115" s="33">
        <f>IF(OR(B115="中图学会课题项目",B115="市级课题项目"),10,0)</f>
        <v>0</v>
      </c>
      <c r="W115" s="33">
        <f>IF(OR(B115="省级学会课题项目",B115="校级课题项目"),5,0)</f>
        <v>0</v>
      </c>
      <c r="X115" s="33">
        <f>IF(B115="横向课题项目",2,0)</f>
        <v>0</v>
      </c>
      <c r="Y115" s="118">
        <f>IF(AND(B115="国家级课题项目",OR(H115="独立完成",AND(J115&lt;&gt;"",J115&lt;8))),1,0)</f>
        <v>0</v>
      </c>
      <c r="Z115" s="137">
        <f>IF(AND(B115="省级课题项目",OR(H115="独立完成",AND(J115&lt;&gt;"",J115&lt;6))),1,0)</f>
        <v>0</v>
      </c>
      <c r="AA115" s="118">
        <f>IF(AND(B115="市级课题项目",OR(H115="独立完成",AND(J115&lt;&gt;"",J115&lt;4))),1,0)</f>
        <v>0</v>
      </c>
      <c r="AB115" s="118">
        <f>IF(AND(B115="中图学会课题项目",OR(H115="独立完成",J115=1)),1,0)</f>
        <v>0</v>
      </c>
      <c r="AC115" s="118">
        <f>IF(AND(B115="省级学会课题项目",OR(H115="独立完成",J115=1)),1,0)</f>
        <v>0</v>
      </c>
      <c r="AK115" s="142"/>
      <c r="AL115" s="142"/>
      <c r="AM115" s="142"/>
      <c r="AN115" s="142"/>
      <c r="AO115" s="142"/>
      <c r="AP115" s="142"/>
      <c r="AQ115" s="142"/>
      <c r="AR115" s="142"/>
      <c r="AS115" s="142"/>
      <c r="AT115" s="142"/>
      <c r="AU115" s="142"/>
      <c r="AV115" s="142"/>
      <c r="AW115" s="142"/>
      <c r="AX115" s="142"/>
      <c r="AY115" s="142"/>
      <c r="AZ115" s="142"/>
      <c r="BA115" s="142"/>
      <c r="BB115" s="142"/>
      <c r="BC115" s="142"/>
      <c r="BD115" s="142"/>
      <c r="BE115" s="142"/>
      <c r="BF115" s="142"/>
      <c r="BG115" s="142"/>
      <c r="BH115" s="142"/>
    </row>
    <row r="116" ht="31" customHeight="1" spans="1:60">
      <c r="A116" s="37"/>
      <c r="B116" s="93"/>
      <c r="C116" s="97"/>
      <c r="D116" s="97"/>
      <c r="E116" s="97"/>
      <c r="F116" s="97"/>
      <c r="G116" s="150"/>
      <c r="H116" s="150"/>
      <c r="I116" s="150"/>
      <c r="J116" s="150"/>
      <c r="K116" s="171"/>
      <c r="L116" s="165" t="str">
        <f>IF(B116&lt;&gt;"",R116,"")</f>
        <v/>
      </c>
      <c r="M116" s="165" t="str">
        <f>IF(B116&lt;&gt;"",SUM(S116:X116)*L116,"")</f>
        <v/>
      </c>
      <c r="N116" s="130"/>
      <c r="O116" s="141"/>
      <c r="P116" s="172">
        <f>IF(B116="国家级课题项目",40,IF(B116="省级课题项目",20,IF(B116="横向课题项目",2,IF(B116="市级课题项目",7,IF(B116="校级课题项目",5,0)))))</f>
        <v>0</v>
      </c>
      <c r="Q116" s="141">
        <f>IF(AND(B116="横向课题项目",K116&gt;=1),INT((K116-1)*10)*0.1,0)</f>
        <v>0</v>
      </c>
      <c r="R116" s="33">
        <f>IF(H116="独立完成",1,IF(J116=1,0.8,IF(J116=2,0.2,IF(J116=3,0.1,IF(J116&gt;3,0.05,0)))))</f>
        <v>0</v>
      </c>
      <c r="S116" s="141">
        <f>IF(Q116&gt;18,18,Q116)</f>
        <v>0</v>
      </c>
      <c r="T116" s="33">
        <f>IF(B116="国家级课题项目",40,0)</f>
        <v>0</v>
      </c>
      <c r="U116" s="33">
        <f>IF(B116="省级课题项目",20,0)</f>
        <v>0</v>
      </c>
      <c r="V116" s="33">
        <f>IF(OR(B116="中图学会课题项目",B116="市级课题项目"),10,0)</f>
        <v>0</v>
      </c>
      <c r="W116" s="33">
        <f>IF(OR(B116="省级学会课题项目",B116="校级课题项目"),5,0)</f>
        <v>0</v>
      </c>
      <c r="X116" s="33">
        <f>IF(B116="横向课题项目",2,0)</f>
        <v>0</v>
      </c>
      <c r="Y116" s="118">
        <f>IF(AND(B116="国家级课题项目",OR(H116="独立完成",AND(J116&lt;&gt;"",J116&lt;8))),1,0)</f>
        <v>0</v>
      </c>
      <c r="Z116" s="137">
        <f>IF(AND(B116="省级课题项目",OR(H116="独立完成",AND(J116&lt;&gt;"",J116&lt;6))),1,0)</f>
        <v>0</v>
      </c>
      <c r="AA116" s="118">
        <f>IF(AND(B116="市级课题项目",OR(H116="独立完成",AND(J116&lt;&gt;"",J116&lt;4))),1,0)</f>
        <v>0</v>
      </c>
      <c r="AB116" s="118">
        <f>IF(AND(B116="中图学会课题项目",OR(H116="独立完成",J116=1)),1,0)</f>
        <v>0</v>
      </c>
      <c r="AC116" s="118">
        <f>IF(AND(B116="省级学会课题项目",OR(H116="独立完成",J116=1)),1,0)</f>
        <v>0</v>
      </c>
      <c r="AK116" s="142"/>
      <c r="AL116" s="142"/>
      <c r="AM116" s="142"/>
      <c r="AN116" s="142"/>
      <c r="AO116" s="142"/>
      <c r="AP116" s="142"/>
      <c r="AQ116" s="142"/>
      <c r="AR116" s="142"/>
      <c r="AS116" s="142"/>
      <c r="AT116" s="142"/>
      <c r="AU116" s="142"/>
      <c r="AV116" s="142"/>
      <c r="AW116" s="142"/>
      <c r="AX116" s="142"/>
      <c r="AY116" s="142"/>
      <c r="AZ116" s="142"/>
      <c r="BA116" s="142"/>
      <c r="BB116" s="142"/>
      <c r="BC116" s="142"/>
      <c r="BD116" s="142"/>
      <c r="BE116" s="142"/>
      <c r="BF116" s="142"/>
      <c r="BG116" s="142"/>
      <c r="BH116" s="142"/>
    </row>
    <row r="117" ht="31" customHeight="1" spans="1:60">
      <c r="A117" s="37"/>
      <c r="B117" s="93"/>
      <c r="C117" s="97"/>
      <c r="D117" s="97"/>
      <c r="E117" s="97"/>
      <c r="F117" s="97"/>
      <c r="G117" s="150"/>
      <c r="H117" s="150"/>
      <c r="I117" s="150"/>
      <c r="J117" s="150"/>
      <c r="K117" s="171"/>
      <c r="L117" s="165" t="str">
        <f>IF(B117&lt;&gt;"",R117,"")</f>
        <v/>
      </c>
      <c r="M117" s="165" t="str">
        <f>IF(B117&lt;&gt;"",SUM(S117:X117)*L117,"")</f>
        <v/>
      </c>
      <c r="N117" s="130"/>
      <c r="O117" s="141"/>
      <c r="P117" s="172">
        <f>IF(B117="国家级课题项目",40,IF(B117="省级课题项目",20,IF(B117="横向课题项目",2,IF(B117="市级课题项目",7,IF(B117="校级课题项目",5,0)))))</f>
        <v>0</v>
      </c>
      <c r="Q117" s="141">
        <f>IF(AND(B117="横向课题项目",K117&gt;=1),INT((K117-1)*10)*0.1,0)</f>
        <v>0</v>
      </c>
      <c r="R117" s="33">
        <f>IF(H117="独立完成",1,IF(J117=1,0.8,IF(J117=2,0.2,IF(J117=3,0.1,IF(J117&gt;3,0.05,0)))))</f>
        <v>0</v>
      </c>
      <c r="S117" s="141">
        <f>IF(Q117&gt;18,18,Q117)</f>
        <v>0</v>
      </c>
      <c r="T117" s="33">
        <f>IF(B117="国家级课题项目",40,0)</f>
        <v>0</v>
      </c>
      <c r="U117" s="33">
        <f>IF(B117="省级课题项目",20,0)</f>
        <v>0</v>
      </c>
      <c r="V117" s="33">
        <f>IF(OR(B117="中图学会课题项目",B117="市级课题项目"),10,0)</f>
        <v>0</v>
      </c>
      <c r="W117" s="33">
        <f>IF(OR(B117="省级学会课题项目",B117="校级课题项目"),5,0)</f>
        <v>0</v>
      </c>
      <c r="X117" s="33">
        <f>IF(B117="横向课题项目",2,0)</f>
        <v>0</v>
      </c>
      <c r="Y117" s="118">
        <f>IF(AND(B117="国家级课题项目",OR(H117="独立完成",AND(J117&lt;&gt;"",J117&lt;8))),1,0)</f>
        <v>0</v>
      </c>
      <c r="Z117" s="137">
        <f>IF(AND(B117="省级课题项目",OR(H117="独立完成",AND(J117&lt;&gt;"",J117&lt;6))),1,0)</f>
        <v>0</v>
      </c>
      <c r="AA117" s="118">
        <f>IF(AND(B117="市级课题项目",OR(H117="独立完成",AND(J117&lt;&gt;"",J117&lt;4))),1,0)</f>
        <v>0</v>
      </c>
      <c r="AB117" s="118">
        <f>IF(AND(B117="中图学会课题项目",OR(H117="独立完成",J117=1)),1,0)</f>
        <v>0</v>
      </c>
      <c r="AC117" s="118">
        <f>IF(AND(B117="省级学会课题项目",OR(H117="独立完成",J117=1)),1,0)</f>
        <v>0</v>
      </c>
      <c r="AK117" s="142"/>
      <c r="AL117" s="142"/>
      <c r="AM117" s="142"/>
      <c r="AN117" s="142"/>
      <c r="AO117" s="142"/>
      <c r="AP117" s="142"/>
      <c r="AQ117" s="142"/>
      <c r="AR117" s="142"/>
      <c r="AS117" s="142"/>
      <c r="AT117" s="142"/>
      <c r="AU117" s="142"/>
      <c r="AV117" s="142"/>
      <c r="AW117" s="142"/>
      <c r="AX117" s="142"/>
      <c r="AY117" s="142"/>
      <c r="AZ117" s="142"/>
      <c r="BA117" s="142"/>
      <c r="BB117" s="142"/>
      <c r="BC117" s="142"/>
      <c r="BD117" s="142"/>
      <c r="BE117" s="142"/>
      <c r="BF117" s="142"/>
      <c r="BG117" s="142"/>
      <c r="BH117" s="142"/>
    </row>
    <row r="118" ht="31" customHeight="1" spans="1:60">
      <c r="A118" s="37"/>
      <c r="B118" s="98" t="s">
        <v>122</v>
      </c>
      <c r="C118" s="99"/>
      <c r="D118" s="99"/>
      <c r="E118" s="99"/>
      <c r="F118" s="99"/>
      <c r="G118" s="99"/>
      <c r="H118" s="99"/>
      <c r="I118" s="99"/>
      <c r="J118" s="99"/>
      <c r="K118" s="99"/>
      <c r="L118" s="131"/>
      <c r="M118" s="165">
        <f>IF(M114&lt;&gt;"",SUM(M114:M117),0)</f>
        <v>0</v>
      </c>
      <c r="N118" s="166"/>
      <c r="O118" s="166"/>
      <c r="AK118" s="142"/>
      <c r="AL118" s="142"/>
      <c r="AM118" s="142"/>
      <c r="AN118" s="142"/>
      <c r="AO118" s="142"/>
      <c r="AP118" s="142"/>
      <c r="AQ118" s="142"/>
      <c r="AR118" s="142"/>
      <c r="AS118" s="142"/>
      <c r="AT118" s="142"/>
      <c r="AU118" s="142"/>
      <c r="AV118" s="142"/>
      <c r="AW118" s="142"/>
      <c r="AX118" s="142"/>
      <c r="AY118" s="142"/>
      <c r="AZ118" s="142"/>
      <c r="BA118" s="142"/>
      <c r="BB118" s="142"/>
      <c r="BC118" s="142"/>
      <c r="BD118" s="142"/>
      <c r="BE118" s="142"/>
      <c r="BF118" s="142"/>
      <c r="BG118" s="142"/>
      <c r="BH118" s="142"/>
    </row>
    <row r="119" ht="31" customHeight="1" spans="1:60">
      <c r="A119" s="37"/>
      <c r="B119" s="89" t="s">
        <v>162</v>
      </c>
      <c r="C119" s="89"/>
      <c r="D119" s="89"/>
      <c r="E119" s="89"/>
      <c r="F119" s="89"/>
      <c r="G119" s="89"/>
      <c r="H119" s="89"/>
      <c r="I119" s="89"/>
      <c r="J119" s="89"/>
      <c r="K119" s="89"/>
      <c r="L119" s="89"/>
      <c r="M119" s="89"/>
      <c r="N119" s="89"/>
      <c r="O119" s="89"/>
      <c r="AK119" s="142"/>
      <c r="AL119" s="142"/>
      <c r="AM119" s="142"/>
      <c r="AN119" s="142"/>
      <c r="AO119" s="142"/>
      <c r="AP119" s="142"/>
      <c r="AQ119" s="142"/>
      <c r="AR119" s="142"/>
      <c r="AS119" s="142"/>
      <c r="AT119" s="142"/>
      <c r="AU119" s="142"/>
      <c r="AV119" s="142"/>
      <c r="AW119" s="142"/>
      <c r="AX119" s="142"/>
      <c r="AY119" s="142"/>
      <c r="AZ119" s="142"/>
      <c r="BA119" s="142"/>
      <c r="BB119" s="142"/>
      <c r="BC119" s="142"/>
      <c r="BD119" s="142"/>
      <c r="BE119" s="142"/>
      <c r="BF119" s="142"/>
      <c r="BG119" s="142"/>
      <c r="BH119" s="142"/>
    </row>
    <row r="120" ht="31" customHeight="1" spans="1:60">
      <c r="A120" s="37"/>
      <c r="B120" s="63" t="s">
        <v>163</v>
      </c>
      <c r="C120" s="63" t="s">
        <v>164</v>
      </c>
      <c r="D120" s="63" t="s">
        <v>146</v>
      </c>
      <c r="E120" s="63"/>
      <c r="F120" s="63"/>
      <c r="G120" s="63" t="s">
        <v>165</v>
      </c>
      <c r="H120" s="63"/>
      <c r="I120" s="63" t="s">
        <v>106</v>
      </c>
      <c r="J120" s="63" t="s">
        <v>107</v>
      </c>
      <c r="K120" s="63" t="s">
        <v>108</v>
      </c>
      <c r="L120" s="166" t="s">
        <v>57</v>
      </c>
      <c r="M120" s="63" t="s">
        <v>58</v>
      </c>
      <c r="N120" s="63" t="s">
        <v>44</v>
      </c>
      <c r="O120" s="63" t="s">
        <v>45</v>
      </c>
      <c r="P120" s="126" t="s">
        <v>109</v>
      </c>
      <c r="Q120" s="126" t="s">
        <v>166</v>
      </c>
      <c r="R120" s="126" t="s">
        <v>59</v>
      </c>
      <c r="S120" s="126" t="s">
        <v>167</v>
      </c>
      <c r="T120" s="126" t="s">
        <v>168</v>
      </c>
      <c r="U120" s="126" t="s">
        <v>169</v>
      </c>
      <c r="V120" s="139" t="s">
        <v>170</v>
      </c>
      <c r="W120" s="139" t="s">
        <v>171</v>
      </c>
      <c r="X120" s="139" t="s">
        <v>172</v>
      </c>
      <c r="Y120" s="139" t="s">
        <v>173</v>
      </c>
      <c r="Z120" s="139" t="s">
        <v>174</v>
      </c>
      <c r="AA120" s="139" t="s">
        <v>63</v>
      </c>
      <c r="AK120" s="142"/>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row>
    <row r="121" ht="31" customHeight="1" spans="1:60">
      <c r="A121" s="37"/>
      <c r="B121" s="93"/>
      <c r="C121" s="93"/>
      <c r="D121" s="97"/>
      <c r="E121" s="97"/>
      <c r="F121" s="97"/>
      <c r="G121" s="93"/>
      <c r="H121" s="93"/>
      <c r="I121" s="97"/>
      <c r="J121" s="173"/>
      <c r="K121" s="164"/>
      <c r="L121" s="165" t="str">
        <f>IF(B121&lt;&gt;"",P121,"")</f>
        <v/>
      </c>
      <c r="M121" s="165" t="str">
        <f>IF(B121&lt;&gt;"",SUM(Q121:U121)*L121,"")</f>
        <v/>
      </c>
      <c r="N121" s="33"/>
      <c r="O121" s="33"/>
      <c r="P121" s="33">
        <f>IF(I121="独立完成",1,IF(K121=1,0.6,IF(K121=2,0.4,IF(K121=3,0.2,IF(K121=4,0.1,IF(K121&gt;4,0.05,0))))))</f>
        <v>0</v>
      </c>
      <c r="Q121" s="33">
        <f>IF(AND(OR(B121="市级成果奖",B121="中图学会学术活动"),C121="一等奖"),12,IF(AND(OR(B121="市级成果奖",B121="中图学会学术活动"),C121="二等奖"),10,IF(AND(OR(B121="市级成果奖",B121="中图学会学术活动"),OR(C121="三等奖",C121="无等级")),8,0)))</f>
        <v>0</v>
      </c>
      <c r="R121" s="33">
        <f>IF(AND(OR(B121="校级成果奖",B121="省级学会学术活动"),C121="一等奖"),6,IF(AND(OR(B121="校级成果奖",B121="省级学会学术活动"),C121="二等奖"),4,IF(AND(OR(B121="校级成果奖",B121="省级学会学术活动"),OR(C121="三等奖",C121="无等级")),2,0)))</f>
        <v>0</v>
      </c>
      <c r="S121" s="33">
        <f>IF(AND(OR(B121="国家级成果奖",B121="国家级教学奖"),C121="一等奖"),100,IF(AND(OR(B121="国家级成果奖",B121="国家级教学奖"),C121="二等奖"),80,IF(AND(OR(B121="国家级成果奖",B121="国家级教学奖"),OR(C121="三等奖",C121="无等级")),60,0)))</f>
        <v>0</v>
      </c>
      <c r="T121" s="33">
        <f>IF(AND(OR(B121="国家开放大学成果奖",B121="国家开放大学教学奖"),C121="一等奖"),30,IF(AND(OR(B121="国家开放大学成果奖",B121="国家开放大学教学奖"),C121="二等奖"),24,IF(AND(OR(B121="国家开放大学成果奖",B121="国家开放大学教学奖"),OR(C121="三等奖",C121="无等级")),18,0)))</f>
        <v>0</v>
      </c>
      <c r="U121" s="33">
        <f>IF(AND(OR(B121="省级成果奖",B121="省级教学奖"),C121="一等奖"),30,IF(AND(OR(B121="省级成果奖",B121="省级教学奖"),C121="二等奖"),24,IF(AND(OR(B121="省级成果奖",B121="省级教学奖"),OR(C121="三等奖",C121="无等级")),18,0)))</f>
        <v>0</v>
      </c>
      <c r="V121" s="118">
        <f>IF(AND(B121="国家级成果奖",OR(C121="一等奖",C121="二等奖",C121="三等奖",C121="无等级"),OR(I121="独立完成",AND(K121&lt;&gt;"",K121&lt;8))),1,0)</f>
        <v>0</v>
      </c>
      <c r="W121" s="118">
        <f>IF(AND(OR(B121="国家开放大学成果奖",B121="省级成果奖"),OR(C121="一等奖",C121="二等奖"),OR(I121="独立完成",AND(K121&lt;&gt;"",K121&lt;5))),1,0)</f>
        <v>0</v>
      </c>
      <c r="X121" s="118">
        <f>IF(AND(OR(AND(B121="市级成果奖",C121="一等奖"),AND(B121="省级成果奖",OR(C121="三等奖",C121="无等级"))),OR(I121="独立完成",AND(K121&lt;&gt;"",K121&lt;4))),1,0)</f>
        <v>0</v>
      </c>
      <c r="Y121" s="118">
        <f>IF(AND(B121="中图学会学术活动",OR(C121="一等奖",C121="二等奖"),I121="独立完成"),1,0)</f>
        <v>0</v>
      </c>
      <c r="Z121" s="118">
        <f>IF(AND(OR(B121="中图学会学术活动",AND(B121="省级学会学术活动",C121="一等奖")),I121="独立完成"),1,0)</f>
        <v>0</v>
      </c>
      <c r="AA121" s="118" t="str">
        <f>IF(SUM(V121:Z123)&gt;0,"满足","不满足")</f>
        <v>不满足</v>
      </c>
      <c r="AK121" s="142"/>
      <c r="AL121" s="142"/>
      <c r="AM121" s="142"/>
      <c r="AN121" s="142"/>
      <c r="AO121" s="142"/>
      <c r="AP121" s="142"/>
      <c r="AQ121" s="142"/>
      <c r="AR121" s="142"/>
      <c r="AS121" s="142"/>
      <c r="AT121" s="142"/>
      <c r="AU121" s="142"/>
      <c r="AV121" s="142"/>
      <c r="AW121" s="142"/>
      <c r="AX121" s="142"/>
      <c r="AY121" s="142"/>
      <c r="AZ121" s="142"/>
      <c r="BA121" s="142"/>
      <c r="BB121" s="142"/>
      <c r="BC121" s="142"/>
      <c r="BD121" s="142"/>
      <c r="BE121" s="142"/>
      <c r="BF121" s="142"/>
      <c r="BG121" s="142"/>
      <c r="BH121" s="142"/>
    </row>
    <row r="122" ht="31" customHeight="1" spans="1:60">
      <c r="A122" s="37"/>
      <c r="B122" s="93"/>
      <c r="C122" s="93"/>
      <c r="D122" s="97"/>
      <c r="E122" s="97"/>
      <c r="F122" s="97"/>
      <c r="G122" s="93"/>
      <c r="H122" s="93"/>
      <c r="I122" s="97"/>
      <c r="J122" s="173"/>
      <c r="K122" s="164"/>
      <c r="L122" s="165" t="str">
        <f>IF(B122&lt;&gt;"",P122,"")</f>
        <v/>
      </c>
      <c r="M122" s="165" t="str">
        <f>IF(B122&lt;&gt;"",SUM(Q122:U122)*L122,"")</f>
        <v/>
      </c>
      <c r="N122" s="33"/>
      <c r="O122" s="33"/>
      <c r="P122" s="33">
        <f>IF(I122="独立完成",1,IF(K122=1,0.6,IF(K122=2,0.4,IF(K122=3,0.2,IF(K122=4,0.1,IF(K122&gt;4,0.05,0))))))</f>
        <v>0</v>
      </c>
      <c r="Q122" s="33">
        <f>IF(AND(OR(B122="市级成果奖",B122="中图学会学术活动"),C122="一等奖"),12,IF(AND(OR(B122="市级成果奖",B122="中图学会学术活动"),C122="二等奖"),10,IF(AND(OR(B122="市级成果奖",B122="中图学会学术活动"),OR(C122="三等奖",C122="无等级")),8,0)))</f>
        <v>0</v>
      </c>
      <c r="R122" s="33">
        <f>IF(AND(OR(B122="校级成果奖",B122="省级学会学术活动"),C122="一等奖"),6,IF(AND(OR(B122="校级成果奖",B122="省级学会学术活动"),C122="二等奖"),4,IF(AND(OR(B122="校级成果奖",B122="省级学会学术活动"),OR(C122="三等奖",C122="无等级")),2,0)))</f>
        <v>0</v>
      </c>
      <c r="S122" s="33">
        <f>IF(AND(OR(B122="国家级成果奖",B122="国家级教学奖"),C122="一等奖"),100,IF(AND(OR(B122="国家级成果奖",B122="国家级教学奖"),C122="二等奖"),80,IF(AND(OR(B122="国家级成果奖",B122="国家级教学奖"),OR(C122="三等奖",C122="无等级")),60,0)))</f>
        <v>0</v>
      </c>
      <c r="T122" s="33">
        <f>IF(AND(OR(B122="国家开放大学成果奖",B122="国家开放大学教学奖"),C122="一等奖"),30,IF(AND(OR(B122="国家开放大学成果奖",B122="国家开放大学教学奖"),C122="二等奖"),24,IF(AND(OR(B122="国家开放大学成果奖",B122="国家开放大学教学奖"),OR(C122="三等奖",C122="无等级")),18,0)))</f>
        <v>0</v>
      </c>
      <c r="U122" s="33">
        <f>IF(AND(OR(B122="省级成果奖",B122="省级教学奖"),C122="一等奖"),30,IF(AND(OR(B122="省级成果奖",B122="省级教学奖"),C122="二等奖"),24,IF(AND(OR(B122="省级成果奖",B122="省级教学奖"),OR(C122="三等奖",C122="无等级")),18,0)))</f>
        <v>0</v>
      </c>
      <c r="V122" s="118">
        <f>IF(AND(B122="国家级成果奖",OR(C122="一等奖",C122="二等奖",C122="三等奖",C122="无等级"),OR(I122="独立完成",AND(K122&lt;&gt;"",K122&lt;8))),1,0)</f>
        <v>0</v>
      </c>
      <c r="W122" s="118">
        <f>IF(AND(OR(B122="国家开放大学成果奖",B122="省级成果奖"),OR(C122="一等奖",C122="二等奖"),OR(I122="独立完成",AND(K122&lt;&gt;"",K122&lt;5))),1,0)</f>
        <v>0</v>
      </c>
      <c r="X122" s="118">
        <f>IF(AND(OR(AND(B122="市级成果奖",C122="一等奖"),AND(B122="省级成果奖",OR(C122="三等奖",C122="无等级"))),OR(I122="独立完成",AND(K122&lt;&gt;"",K122&lt;4))),1,0)</f>
        <v>0</v>
      </c>
      <c r="Y122" s="118">
        <f>IF(AND(B122="中图学会学术活动",OR(C122="一等奖",C122="二等奖"),I122="独立完成"),1,0)</f>
        <v>0</v>
      </c>
      <c r="Z122" s="118">
        <f>IF(AND(OR(B122="中图学会学术活动",AND(B122="省级学会学术活动",C122="一等奖")),I122="独立完成"),1,0)</f>
        <v>0</v>
      </c>
      <c r="AK122" s="142"/>
      <c r="AL122" s="142"/>
      <c r="AM122" s="142"/>
      <c r="AN122" s="142"/>
      <c r="AO122" s="142"/>
      <c r="AP122" s="142"/>
      <c r="AQ122" s="142"/>
      <c r="AR122" s="142"/>
      <c r="AS122" s="142"/>
      <c r="AT122" s="142"/>
      <c r="AU122" s="142"/>
      <c r="AV122" s="142"/>
      <c r="AW122" s="142"/>
      <c r="AX122" s="142"/>
      <c r="AY122" s="142"/>
      <c r="AZ122" s="142"/>
      <c r="BA122" s="142"/>
      <c r="BB122" s="142"/>
      <c r="BC122" s="142"/>
      <c r="BD122" s="142"/>
      <c r="BE122" s="142"/>
      <c r="BF122" s="142"/>
      <c r="BG122" s="142"/>
      <c r="BH122" s="142"/>
    </row>
    <row r="123" ht="31" customHeight="1" spans="1:60">
      <c r="A123" s="37"/>
      <c r="B123" s="93"/>
      <c r="C123" s="93"/>
      <c r="D123" s="97"/>
      <c r="E123" s="97"/>
      <c r="F123" s="97"/>
      <c r="G123" s="93"/>
      <c r="H123" s="93"/>
      <c r="I123" s="97"/>
      <c r="J123" s="173"/>
      <c r="K123" s="164"/>
      <c r="L123" s="165" t="str">
        <f>IF(B123&lt;&gt;"",P123,"")</f>
        <v/>
      </c>
      <c r="M123" s="165" t="str">
        <f>IF(B123&lt;&gt;"",SUM(Q123:U123)*L123,"")</f>
        <v/>
      </c>
      <c r="N123" s="33"/>
      <c r="O123" s="33"/>
      <c r="P123" s="33">
        <f>IF(I123="独立完成",1,IF(K123=1,0.6,IF(K123=2,0.4,IF(K123=3,0.2,IF(K123=4,0.1,IF(K123&gt;4,0.05,0))))))</f>
        <v>0</v>
      </c>
      <c r="Q123" s="33">
        <f>IF(AND(OR(B123="市级成果奖",B123="中图学会学术活动"),C123="一等奖"),12,IF(AND(OR(B123="市级成果奖",B123="中图学会学术活动"),C123="二等奖"),10,IF(AND(OR(B123="市级成果奖",B123="中图学会学术活动"),OR(C123="三等奖",C123="无等级")),8,0)))</f>
        <v>0</v>
      </c>
      <c r="R123" s="33">
        <f>IF(AND(OR(B123="校级成果奖",B123="省级学会学术活动"),C123="一等奖"),6,IF(AND(OR(B123="校级成果奖",B123="省级学会学术活动"),C123="二等奖"),4,IF(AND(OR(B123="校级成果奖",B123="省级学会学术活动"),OR(C123="三等奖",C123="无等级")),2,0)))</f>
        <v>0</v>
      </c>
      <c r="S123" s="33">
        <f>IF(AND(OR(B123="国家级成果奖",B123="国家级教学奖"),C123="一等奖"),100,IF(AND(OR(B123="国家级成果奖",B123="国家级教学奖"),C123="二等奖"),80,IF(AND(OR(B123="国家级成果奖",B123="国家级教学奖"),OR(C123="三等奖",C123="无等级")),60,0)))</f>
        <v>0</v>
      </c>
      <c r="T123" s="33">
        <f>IF(AND(OR(B123="国家开放大学成果奖",B123="国家开放大学教学奖"),C123="一等奖"),30,IF(AND(OR(B123="国家开放大学成果奖",B123="国家开放大学教学奖"),C123="二等奖"),24,IF(AND(OR(B123="国家开放大学成果奖",B123="国家开放大学教学奖"),OR(C123="三等奖",C123="无等级")),18,0)))</f>
        <v>0</v>
      </c>
      <c r="U123" s="33">
        <f>IF(AND(OR(B123="省级成果奖",B123="省级教学奖"),C123="一等奖"),30,IF(AND(OR(B123="省级成果奖",B123="省级教学奖"),C123="二等奖"),24,IF(AND(OR(B123="省级成果奖",B123="省级教学奖"),OR(C123="三等奖",C123="无等级")),18,0)))</f>
        <v>0</v>
      </c>
      <c r="V123" s="118">
        <f>IF(AND(B123="国家级成果奖",OR(C123="一等奖",C123="二等奖",C123="三等奖",C123="无等级"),OR(I123="独立完成",AND(K123&lt;&gt;"",K123&lt;8))),1,0)</f>
        <v>0</v>
      </c>
      <c r="W123" s="118">
        <f>IF(AND(OR(B123="国家开放大学成果奖",B123="省级成果奖"),OR(C123="一等奖",C123="二等奖"),OR(I123="独立完成",AND(K123&lt;&gt;"",K123&lt;5))),1,0)</f>
        <v>0</v>
      </c>
      <c r="X123" s="118">
        <f>IF(AND(OR(AND(B123="市级成果奖",C123="一等奖"),AND(B123="省级成果奖",OR(C123="三等奖",C123="无等级"))),OR(I123="独立完成",AND(K123&lt;&gt;"",K123&lt;4))),1,0)</f>
        <v>0</v>
      </c>
      <c r="Y123" s="118">
        <f>IF(AND(B123="中图学会学术活动",OR(C123="一等奖",C123="二等奖"),I123="独立完成"),1,0)</f>
        <v>0</v>
      </c>
      <c r="Z123" s="118">
        <f>IF(AND(OR(B123="中图学会学术活动",AND(B123="省级学会学术活动",C123="一等奖")),I123="独立完成"),1,0)</f>
        <v>0</v>
      </c>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row>
    <row r="124" ht="31" customHeight="1" spans="1:60">
      <c r="A124" s="37"/>
      <c r="B124" s="98" t="s">
        <v>122</v>
      </c>
      <c r="C124" s="99"/>
      <c r="D124" s="99"/>
      <c r="E124" s="99"/>
      <c r="F124" s="99"/>
      <c r="G124" s="99"/>
      <c r="H124" s="99"/>
      <c r="I124" s="99"/>
      <c r="J124" s="99"/>
      <c r="K124" s="99"/>
      <c r="L124" s="131"/>
      <c r="M124" s="165">
        <f>IF(M121&lt;&gt;"",SUM(M121:M123),0)</f>
        <v>0</v>
      </c>
      <c r="N124" s="166"/>
      <c r="O124" s="166"/>
      <c r="AK124" s="142"/>
      <c r="AL124" s="142"/>
      <c r="AM124" s="142"/>
      <c r="AN124" s="142"/>
      <c r="AO124" s="142"/>
      <c r="AP124" s="142"/>
      <c r="AQ124" s="142"/>
      <c r="AR124" s="142"/>
      <c r="AS124" s="142"/>
      <c r="AT124" s="142"/>
      <c r="AU124" s="142"/>
      <c r="AV124" s="142"/>
      <c r="AW124" s="142"/>
      <c r="AX124" s="142"/>
      <c r="AY124" s="142"/>
      <c r="AZ124" s="142"/>
      <c r="BA124" s="142"/>
      <c r="BB124" s="142"/>
      <c r="BC124" s="142"/>
      <c r="BD124" s="142"/>
      <c r="BE124" s="142"/>
      <c r="BF124" s="142"/>
      <c r="BG124" s="142"/>
      <c r="BH124" s="142"/>
    </row>
    <row r="125" ht="15" customHeight="1" spans="1:60">
      <c r="A125" s="37"/>
      <c r="B125" s="59"/>
      <c r="C125" s="60"/>
      <c r="D125" s="60"/>
      <c r="E125" s="59"/>
      <c r="F125" s="61"/>
      <c r="G125" s="59"/>
      <c r="H125" s="62"/>
      <c r="I125" s="62"/>
      <c r="J125" s="110"/>
      <c r="K125" s="111"/>
      <c r="L125" s="111"/>
      <c r="M125" s="112"/>
      <c r="N125" s="112"/>
      <c r="O125" s="103"/>
      <c r="P125" s="100"/>
      <c r="AK125" s="142"/>
      <c r="AL125" s="142"/>
      <c r="AM125" s="142"/>
      <c r="AN125" s="142"/>
      <c r="AO125" s="142"/>
      <c r="AP125" s="142"/>
      <c r="AQ125" s="142"/>
      <c r="AR125" s="142"/>
      <c r="AS125" s="142"/>
      <c r="AT125" s="142"/>
      <c r="AU125" s="142"/>
      <c r="AV125" s="142"/>
      <c r="AW125" s="142"/>
      <c r="AX125" s="142"/>
      <c r="AY125" s="142"/>
      <c r="AZ125" s="142"/>
      <c r="BA125" s="142"/>
      <c r="BB125" s="142"/>
      <c r="BC125" s="142"/>
      <c r="BD125" s="142"/>
      <c r="BE125" s="142"/>
      <c r="BF125" s="142"/>
      <c r="BG125" s="142"/>
      <c r="BH125" s="142"/>
    </row>
    <row r="126" ht="27" customHeight="1" spans="1:60">
      <c r="A126" s="37"/>
      <c r="B126" s="79" t="s">
        <v>175</v>
      </c>
      <c r="C126" s="79"/>
      <c r="D126" s="79"/>
      <c r="E126" s="79"/>
      <c r="F126" s="79"/>
      <c r="G126" s="79"/>
      <c r="H126" s="79"/>
      <c r="I126" s="79"/>
      <c r="J126" s="79"/>
      <c r="K126" s="79"/>
      <c r="L126" s="79"/>
      <c r="M126" s="79"/>
      <c r="N126" s="79"/>
      <c r="O126" s="79"/>
      <c r="AK126" s="142"/>
      <c r="AL126" s="142"/>
      <c r="AM126" s="142"/>
      <c r="AN126" s="142"/>
      <c r="AO126" s="142"/>
      <c r="AP126" s="142"/>
      <c r="AQ126" s="142"/>
      <c r="AR126" s="142"/>
      <c r="AS126" s="142"/>
      <c r="AT126" s="142"/>
      <c r="AU126" s="142"/>
      <c r="AV126" s="142"/>
      <c r="AW126" s="142"/>
      <c r="AX126" s="142"/>
      <c r="AY126" s="142"/>
      <c r="AZ126" s="142"/>
      <c r="BA126" s="142"/>
      <c r="BB126" s="142"/>
      <c r="BC126" s="142"/>
      <c r="BD126" s="142"/>
      <c r="BE126" s="142"/>
      <c r="BF126" s="142"/>
      <c r="BG126" s="142"/>
      <c r="BH126" s="142"/>
    </row>
    <row r="127" ht="27" customHeight="1" spans="1:60">
      <c r="A127" s="37"/>
      <c r="B127" s="151" t="s">
        <v>176</v>
      </c>
      <c r="C127" s="152" t="s">
        <v>177</v>
      </c>
      <c r="D127" s="153"/>
      <c r="E127" s="154"/>
      <c r="F127" s="155" t="s">
        <v>50</v>
      </c>
      <c r="G127" s="156"/>
      <c r="H127" s="157" t="s">
        <v>178</v>
      </c>
      <c r="I127" s="157"/>
      <c r="J127" s="157"/>
      <c r="K127" s="174" t="s">
        <v>50</v>
      </c>
      <c r="L127" s="175"/>
      <c r="M127" s="176"/>
      <c r="N127" s="177" t="s">
        <v>179</v>
      </c>
      <c r="O127" s="178"/>
      <c r="AK127" s="142"/>
      <c r="AL127" s="142"/>
      <c r="AM127" s="142"/>
      <c r="AN127" s="142"/>
      <c r="AO127" s="142"/>
      <c r="AP127" s="142"/>
      <c r="AQ127" s="142"/>
      <c r="AR127" s="142"/>
      <c r="AS127" s="142"/>
      <c r="AT127" s="142"/>
      <c r="AU127" s="142"/>
      <c r="AV127" s="142"/>
      <c r="AW127" s="142"/>
      <c r="AX127" s="142"/>
      <c r="AY127" s="142"/>
      <c r="AZ127" s="142"/>
      <c r="BA127" s="142"/>
      <c r="BB127" s="142"/>
      <c r="BC127" s="142"/>
      <c r="BD127" s="142"/>
      <c r="BE127" s="142"/>
      <c r="BF127" s="142"/>
      <c r="BG127" s="142"/>
      <c r="BH127" s="142"/>
    </row>
    <row r="128" ht="27" customHeight="1" spans="1:60">
      <c r="A128" s="37"/>
      <c r="B128" s="158"/>
      <c r="C128" s="159">
        <f>IF(D26&lt;&gt;"",IF(D26="学士",2,IF(D26="硕士",3,IF(D26="博士",5,IF(D26="无学位（本科毕业）",1,0)))),0)</f>
        <v>0</v>
      </c>
      <c r="D128" s="160"/>
      <c r="E128" s="161"/>
      <c r="F128" s="159" t="str">
        <f ca="1">IF(C128&lt;&gt;"",P27,"")</f>
        <v>不满足</v>
      </c>
      <c r="G128" s="161"/>
      <c r="H128" s="162">
        <f ca="1">IF(N28&lt;&gt;"",N28*1,0)</f>
        <v>0</v>
      </c>
      <c r="I128" s="162"/>
      <c r="J128" s="162"/>
      <c r="K128" s="162" t="str">
        <f ca="1">IF(H128&lt;&gt;"",Q27,"")</f>
        <v>不满足</v>
      </c>
      <c r="L128" s="162"/>
      <c r="M128" s="162"/>
      <c r="N128" s="177">
        <f ca="1">C128+H128</f>
        <v>0</v>
      </c>
      <c r="O128" s="178"/>
      <c r="AK128" s="142"/>
      <c r="AL128" s="142"/>
      <c r="AM128" s="142"/>
      <c r="AN128" s="142"/>
      <c r="AO128" s="142"/>
      <c r="AP128" s="142"/>
      <c r="AQ128" s="142"/>
      <c r="AR128" s="142"/>
      <c r="AS128" s="142"/>
      <c r="AT128" s="142"/>
      <c r="AU128" s="142"/>
      <c r="AV128" s="142"/>
      <c r="AW128" s="142"/>
      <c r="AX128" s="142"/>
      <c r="AY128" s="142"/>
      <c r="AZ128" s="142"/>
      <c r="BA128" s="142"/>
      <c r="BB128" s="142"/>
      <c r="BC128" s="142"/>
      <c r="BD128" s="142"/>
      <c r="BE128" s="142"/>
      <c r="BF128" s="142"/>
      <c r="BG128" s="142"/>
      <c r="BH128" s="142"/>
    </row>
    <row r="129" ht="27" customHeight="1" spans="1:60">
      <c r="A129" s="37"/>
      <c r="B129" s="182" t="s">
        <v>180</v>
      </c>
      <c r="C129" s="183" t="s">
        <v>181</v>
      </c>
      <c r="D129" s="184"/>
      <c r="E129" s="183" t="s">
        <v>182</v>
      </c>
      <c r="F129" s="184"/>
      <c r="G129" s="183" t="s">
        <v>183</v>
      </c>
      <c r="H129" s="184"/>
      <c r="I129" s="183" t="s">
        <v>184</v>
      </c>
      <c r="J129" s="184"/>
      <c r="K129" s="183" t="s">
        <v>185</v>
      </c>
      <c r="L129" s="184"/>
      <c r="M129" s="183" t="s">
        <v>186</v>
      </c>
      <c r="N129" s="201"/>
      <c r="O129" s="184"/>
      <c r="AK129" s="142"/>
      <c r="AL129" s="142"/>
      <c r="AM129" s="142"/>
      <c r="AN129" s="142"/>
      <c r="AO129" s="142"/>
      <c r="AP129" s="142"/>
      <c r="AQ129" s="142"/>
      <c r="AR129" s="142"/>
      <c r="AS129" s="142"/>
      <c r="AT129" s="142"/>
      <c r="AU129" s="142"/>
      <c r="AV129" s="142"/>
      <c r="AW129" s="142"/>
      <c r="AX129" s="142"/>
      <c r="AY129" s="142"/>
      <c r="AZ129" s="142"/>
      <c r="BA129" s="142"/>
      <c r="BB129" s="142"/>
      <c r="BC129" s="142"/>
      <c r="BD129" s="142"/>
      <c r="BE129" s="142"/>
      <c r="BF129" s="142"/>
      <c r="BG129" s="142"/>
      <c r="BH129" s="142"/>
    </row>
    <row r="130" ht="27" customHeight="1" spans="1:60">
      <c r="A130" s="37"/>
      <c r="B130" s="185"/>
      <c r="C130" s="159">
        <f>M50</f>
        <v>0</v>
      </c>
      <c r="D130" s="161"/>
      <c r="E130" s="159" t="str">
        <f>X48</f>
        <v>不满足</v>
      </c>
      <c r="F130" s="161"/>
      <c r="G130" s="159">
        <f>M55</f>
        <v>0</v>
      </c>
      <c r="H130" s="161"/>
      <c r="I130" s="159" t="str">
        <f>X53</f>
        <v>不满足</v>
      </c>
      <c r="J130" s="161"/>
      <c r="K130" s="159">
        <f>M60</f>
        <v>0</v>
      </c>
      <c r="L130" s="161"/>
      <c r="M130" s="159" t="str">
        <f>X58</f>
        <v>不满足</v>
      </c>
      <c r="N130" s="160"/>
      <c r="O130" s="161"/>
      <c r="AK130" s="142"/>
      <c r="AL130" s="142"/>
      <c r="AM130" s="142"/>
      <c r="AN130" s="142"/>
      <c r="AO130" s="142"/>
      <c r="AP130" s="142"/>
      <c r="AQ130" s="142"/>
      <c r="AR130" s="142"/>
      <c r="AS130" s="142"/>
      <c r="AT130" s="142"/>
      <c r="AU130" s="142"/>
      <c r="AV130" s="142"/>
      <c r="AW130" s="142"/>
      <c r="AX130" s="142"/>
      <c r="AY130" s="142"/>
      <c r="AZ130" s="142"/>
      <c r="BA130" s="142"/>
      <c r="BB130" s="142"/>
      <c r="BC130" s="142"/>
      <c r="BD130" s="142"/>
      <c r="BE130" s="142"/>
      <c r="BF130" s="142"/>
      <c r="BG130" s="142"/>
      <c r="BH130" s="142"/>
    </row>
    <row r="131" ht="27" customHeight="1" spans="1:60">
      <c r="A131" s="37"/>
      <c r="B131" s="185"/>
      <c r="C131" s="183" t="s">
        <v>187</v>
      </c>
      <c r="D131" s="184"/>
      <c r="E131" s="183" t="s">
        <v>188</v>
      </c>
      <c r="F131" s="184"/>
      <c r="G131" s="183" t="s">
        <v>189</v>
      </c>
      <c r="H131" s="184"/>
      <c r="I131" s="183" t="s">
        <v>190</v>
      </c>
      <c r="J131" s="184"/>
      <c r="K131" s="183" t="s">
        <v>191</v>
      </c>
      <c r="L131" s="184"/>
      <c r="M131" s="183" t="s">
        <v>192</v>
      </c>
      <c r="N131" s="201"/>
      <c r="O131" s="184"/>
      <c r="P131" s="133"/>
      <c r="Q131" s="133"/>
      <c r="R131" s="133"/>
      <c r="S131" s="209"/>
      <c r="T131" s="133"/>
      <c r="U131" s="133"/>
      <c r="V131" s="133"/>
      <c r="AK131" s="142"/>
      <c r="AL131" s="142"/>
      <c r="AM131" s="142"/>
      <c r="AN131" s="142"/>
      <c r="AO131" s="142"/>
      <c r="AP131" s="142"/>
      <c r="AQ131" s="142"/>
      <c r="AR131" s="142"/>
      <c r="AS131" s="142"/>
      <c r="AT131" s="142"/>
      <c r="AU131" s="142"/>
      <c r="AV131" s="142"/>
      <c r="AW131" s="142"/>
      <c r="AX131" s="142"/>
      <c r="AY131" s="142"/>
      <c r="AZ131" s="142"/>
      <c r="BA131" s="142"/>
      <c r="BB131" s="142"/>
      <c r="BC131" s="142"/>
      <c r="BD131" s="142"/>
      <c r="BE131" s="142"/>
      <c r="BF131" s="142"/>
      <c r="BG131" s="142"/>
      <c r="BH131" s="142"/>
    </row>
    <row r="132" ht="27" customHeight="1" spans="1:60">
      <c r="A132" s="37"/>
      <c r="B132" s="185"/>
      <c r="C132" s="159">
        <f>M65</f>
        <v>0</v>
      </c>
      <c r="D132" s="161"/>
      <c r="E132" s="186" t="str">
        <f>X63</f>
        <v>不满足</v>
      </c>
      <c r="F132" s="187"/>
      <c r="G132" s="186">
        <f>M70</f>
        <v>0</v>
      </c>
      <c r="H132" s="187"/>
      <c r="I132" s="186" t="str">
        <f>X68</f>
        <v>不满足</v>
      </c>
      <c r="J132" s="187"/>
      <c r="K132" s="186">
        <f>M76</f>
        <v>0</v>
      </c>
      <c r="L132" s="187"/>
      <c r="M132" s="186" t="str">
        <f>X73</f>
        <v>不满足</v>
      </c>
      <c r="N132" s="202"/>
      <c r="O132" s="187"/>
      <c r="P132" s="33"/>
      <c r="Q132" s="33"/>
      <c r="S132" s="33"/>
      <c r="AK132" s="142"/>
      <c r="AL132" s="142"/>
      <c r="AM132" s="142"/>
      <c r="AN132" s="142"/>
      <c r="AO132" s="142"/>
      <c r="AP132" s="142"/>
      <c r="AQ132" s="142"/>
      <c r="AR132" s="142"/>
      <c r="AS132" s="142"/>
      <c r="AT132" s="142"/>
      <c r="AU132" s="142"/>
      <c r="AV132" s="142"/>
      <c r="AW132" s="142"/>
      <c r="AX132" s="142"/>
      <c r="AY132" s="142"/>
      <c r="AZ132" s="142"/>
      <c r="BA132" s="142"/>
      <c r="BB132" s="142"/>
      <c r="BC132" s="142"/>
      <c r="BD132" s="142"/>
      <c r="BE132" s="142"/>
      <c r="BF132" s="142"/>
      <c r="BG132" s="142"/>
      <c r="BH132" s="142"/>
    </row>
    <row r="133" ht="27" customHeight="1" spans="1:60">
      <c r="A133" s="37"/>
      <c r="B133" s="185"/>
      <c r="C133" s="183" t="s">
        <v>193</v>
      </c>
      <c r="D133" s="184"/>
      <c r="E133" s="183" t="s">
        <v>194</v>
      </c>
      <c r="F133" s="184"/>
      <c r="G133" s="188" t="s">
        <v>195</v>
      </c>
      <c r="H133" s="183" t="s">
        <v>196</v>
      </c>
      <c r="I133" s="184"/>
      <c r="J133" s="188" t="s">
        <v>197</v>
      </c>
      <c r="K133" s="183" t="s">
        <v>198</v>
      </c>
      <c r="L133" s="184"/>
      <c r="M133" s="188" t="s">
        <v>199</v>
      </c>
      <c r="N133" s="183" t="s">
        <v>200</v>
      </c>
      <c r="O133" s="184"/>
      <c r="P133" s="133"/>
      <c r="Q133" s="133"/>
      <c r="R133" s="133"/>
      <c r="S133" s="209"/>
      <c r="T133" s="133"/>
      <c r="U133" s="133"/>
      <c r="V133" s="133"/>
      <c r="AK133" s="142"/>
      <c r="AL133" s="142"/>
      <c r="AM133" s="142"/>
      <c r="AN133" s="142"/>
      <c r="AO133" s="142"/>
      <c r="AP133" s="142"/>
      <c r="AQ133" s="142"/>
      <c r="AR133" s="142"/>
      <c r="AS133" s="142"/>
      <c r="AT133" s="142"/>
      <c r="AU133" s="142"/>
      <c r="AV133" s="142"/>
      <c r="AW133" s="142"/>
      <c r="AX133" s="142"/>
      <c r="AY133" s="142"/>
      <c r="AZ133" s="142"/>
      <c r="BA133" s="142"/>
      <c r="BB133" s="142"/>
      <c r="BC133" s="142"/>
      <c r="BD133" s="142"/>
      <c r="BE133" s="142"/>
      <c r="BF133" s="142"/>
      <c r="BG133" s="142"/>
      <c r="BH133" s="142"/>
    </row>
    <row r="134" ht="27" customHeight="1" spans="1:60">
      <c r="A134" s="37"/>
      <c r="B134" s="185"/>
      <c r="C134" s="159">
        <f>M81</f>
        <v>0</v>
      </c>
      <c r="D134" s="161"/>
      <c r="E134" s="186" t="str">
        <f>X79</f>
        <v>不满足</v>
      </c>
      <c r="F134" s="187"/>
      <c r="G134" s="189">
        <f>M86</f>
        <v>0</v>
      </c>
      <c r="H134" s="186" t="str">
        <f>X84</f>
        <v>不满足</v>
      </c>
      <c r="I134" s="187"/>
      <c r="J134" s="189">
        <f>M91</f>
        <v>0</v>
      </c>
      <c r="K134" s="186" t="str">
        <f>X89</f>
        <v>不满足</v>
      </c>
      <c r="L134" s="187"/>
      <c r="M134" s="189">
        <f>M96</f>
        <v>0</v>
      </c>
      <c r="N134" s="186" t="str">
        <f>X94</f>
        <v>不满足</v>
      </c>
      <c r="O134" s="187"/>
      <c r="P134" s="33"/>
      <c r="Q134" s="33"/>
      <c r="S134" s="33"/>
      <c r="AK134" s="142"/>
      <c r="AL134" s="142"/>
      <c r="AM134" s="142"/>
      <c r="AN134" s="142"/>
      <c r="AO134" s="142"/>
      <c r="AP134" s="142"/>
      <c r="AQ134" s="142"/>
      <c r="AR134" s="142"/>
      <c r="AS134" s="142"/>
      <c r="AT134" s="142"/>
      <c r="AU134" s="142"/>
      <c r="AV134" s="142"/>
      <c r="AW134" s="142"/>
      <c r="AX134" s="142"/>
      <c r="AY134" s="142"/>
      <c r="AZ134" s="142"/>
      <c r="BA134" s="142"/>
      <c r="BB134" s="142"/>
      <c r="BC134" s="142"/>
      <c r="BD134" s="142"/>
      <c r="BE134" s="142"/>
      <c r="BF134" s="142"/>
      <c r="BG134" s="142"/>
      <c r="BH134" s="142"/>
    </row>
    <row r="135" ht="27" customHeight="1" spans="1:60">
      <c r="A135" s="37"/>
      <c r="B135" s="182" t="s">
        <v>201</v>
      </c>
      <c r="C135" s="183" t="s">
        <v>202</v>
      </c>
      <c r="D135" s="184"/>
      <c r="E135" s="183" t="s">
        <v>203</v>
      </c>
      <c r="F135" s="184"/>
      <c r="G135" s="188" t="s">
        <v>204</v>
      </c>
      <c r="H135" s="183" t="s">
        <v>205</v>
      </c>
      <c r="I135" s="184"/>
      <c r="J135" s="188" t="s">
        <v>206</v>
      </c>
      <c r="K135" s="183" t="s">
        <v>207</v>
      </c>
      <c r="L135" s="184"/>
      <c r="M135" s="188" t="s">
        <v>208</v>
      </c>
      <c r="N135" s="183" t="s">
        <v>209</v>
      </c>
      <c r="O135" s="184"/>
      <c r="AK135" s="142"/>
      <c r="AL135" s="142"/>
      <c r="AM135" s="142"/>
      <c r="AN135" s="142"/>
      <c r="AO135" s="142"/>
      <c r="AP135" s="142"/>
      <c r="AQ135" s="142"/>
      <c r="AR135" s="142"/>
      <c r="AS135" s="142"/>
      <c r="AT135" s="142"/>
      <c r="AU135" s="142"/>
      <c r="AV135" s="142"/>
      <c r="AW135" s="142"/>
      <c r="AX135" s="142"/>
      <c r="AY135" s="142"/>
      <c r="AZ135" s="142"/>
      <c r="BA135" s="142"/>
      <c r="BB135" s="142"/>
      <c r="BC135" s="142"/>
      <c r="BD135" s="142"/>
      <c r="BE135" s="142"/>
      <c r="BF135" s="142"/>
      <c r="BG135" s="142"/>
      <c r="BH135" s="142"/>
    </row>
    <row r="136" ht="27" customHeight="1" spans="1:60">
      <c r="A136" s="37"/>
      <c r="B136" s="185"/>
      <c r="C136" s="159">
        <f>M106</f>
        <v>0</v>
      </c>
      <c r="D136" s="161"/>
      <c r="E136" s="159" t="str">
        <f>AD100</f>
        <v>不满足</v>
      </c>
      <c r="F136" s="161"/>
      <c r="G136" s="190">
        <f>M111</f>
        <v>0</v>
      </c>
      <c r="H136" s="159" t="str">
        <f>AF109</f>
        <v>不满足</v>
      </c>
      <c r="I136" s="161"/>
      <c r="J136" s="162">
        <f>M118</f>
        <v>0</v>
      </c>
      <c r="K136" s="159" t="str">
        <f>AD114</f>
        <v>不满足</v>
      </c>
      <c r="L136" s="161"/>
      <c r="M136" s="162">
        <f>M124</f>
        <v>0</v>
      </c>
      <c r="N136" s="203" t="str">
        <f>AA121</f>
        <v>不满足</v>
      </c>
      <c r="O136" s="204"/>
      <c r="AK136" s="142"/>
      <c r="AL136" s="142"/>
      <c r="AM136" s="142"/>
      <c r="AN136" s="142"/>
      <c r="AO136" s="142"/>
      <c r="AP136" s="142"/>
      <c r="AQ136" s="142"/>
      <c r="AR136" s="142"/>
      <c r="AS136" s="142"/>
      <c r="AT136" s="142"/>
      <c r="AU136" s="142"/>
      <c r="AV136" s="142"/>
      <c r="AW136" s="142"/>
      <c r="AX136" s="142"/>
      <c r="AY136" s="142"/>
      <c r="AZ136" s="142"/>
      <c r="BA136" s="142"/>
      <c r="BB136" s="142"/>
      <c r="BC136" s="142"/>
      <c r="BD136" s="142"/>
      <c r="BE136" s="142"/>
      <c r="BF136" s="142"/>
      <c r="BG136" s="142"/>
      <c r="BH136" s="142"/>
    </row>
    <row r="137" ht="27" customHeight="1" spans="1:60">
      <c r="A137" s="37"/>
      <c r="B137" s="191" t="s">
        <v>210</v>
      </c>
      <c r="C137" s="192" t="s">
        <v>211</v>
      </c>
      <c r="D137" s="193"/>
      <c r="E137" s="194" t="s">
        <v>212</v>
      </c>
      <c r="F137" s="195"/>
      <c r="G137" s="194" t="s">
        <v>213</v>
      </c>
      <c r="H137" s="195"/>
      <c r="I137" s="192" t="s">
        <v>214</v>
      </c>
      <c r="J137" s="205"/>
      <c r="K137" s="192" t="s">
        <v>215</v>
      </c>
      <c r="L137" s="206"/>
      <c r="M137" s="206"/>
      <c r="N137" s="206"/>
      <c r="O137" s="205"/>
      <c r="P137" s="126" t="s">
        <v>216</v>
      </c>
      <c r="Q137" s="126" t="s">
        <v>217</v>
      </c>
      <c r="R137" s="210" t="s">
        <v>218</v>
      </c>
      <c r="S137" s="211"/>
      <c r="T137" s="210" t="s">
        <v>219</v>
      </c>
      <c r="U137" s="212"/>
      <c r="AK137" s="142"/>
      <c r="AL137" s="142"/>
      <c r="AM137" s="142"/>
      <c r="AN137" s="142"/>
      <c r="AO137" s="142"/>
      <c r="AP137" s="142"/>
      <c r="AQ137" s="142"/>
      <c r="AR137" s="142"/>
      <c r="AS137" s="142"/>
      <c r="AT137" s="142"/>
      <c r="AU137" s="142"/>
      <c r="AV137" s="142"/>
      <c r="AW137" s="142"/>
      <c r="AX137" s="142"/>
      <c r="AY137" s="142"/>
      <c r="AZ137" s="142"/>
      <c r="BA137" s="142"/>
      <c r="BB137" s="142"/>
      <c r="BC137" s="142"/>
      <c r="BD137" s="142"/>
      <c r="BE137" s="142"/>
      <c r="BF137" s="142"/>
      <c r="BG137" s="142"/>
      <c r="BH137" s="142"/>
    </row>
    <row r="138" ht="27" customHeight="1" spans="1:60">
      <c r="A138" s="37"/>
      <c r="B138" s="191"/>
      <c r="C138" s="196">
        <f>C130+G130+K130+C132+G132+K132+C134+G134+J134+M134</f>
        <v>0</v>
      </c>
      <c r="D138" s="193"/>
      <c r="E138" s="196">
        <f>C136+G136+J136+M136</f>
        <v>0</v>
      </c>
      <c r="F138" s="193"/>
      <c r="G138" s="196" t="str">
        <f ca="1">IF(P138=2,"满足","不满足")</f>
        <v>不满足</v>
      </c>
      <c r="H138" s="193"/>
      <c r="I138" s="196" t="str">
        <f>IF(Q138&gt;=2,"满足","不满足")</f>
        <v>不满足</v>
      </c>
      <c r="J138" s="193"/>
      <c r="K138" s="196" t="str">
        <f>IF(AND(R138&gt;=1,T138&gt;=2),"满足","不满足")</f>
        <v>不满足</v>
      </c>
      <c r="L138" s="207"/>
      <c r="M138" s="207"/>
      <c r="N138" s="207"/>
      <c r="O138" s="193"/>
      <c r="P138" s="33">
        <f ca="1">COUNTIF(C128:M128,"满足")</f>
        <v>0</v>
      </c>
      <c r="Q138" s="33">
        <f>COUNTIF(C130:O134,"满足")</f>
        <v>0</v>
      </c>
      <c r="R138" s="213">
        <f>COUNTIF(C136:I136,"满足")</f>
        <v>0</v>
      </c>
      <c r="S138" s="214"/>
      <c r="T138" s="213">
        <f>COUNTIF(C136:O136,"满足")</f>
        <v>0</v>
      </c>
      <c r="U138" s="214"/>
      <c r="AK138" s="142"/>
      <c r="AL138" s="142"/>
      <c r="AM138" s="142"/>
      <c r="AN138" s="142"/>
      <c r="AO138" s="142"/>
      <c r="AP138" s="142"/>
      <c r="AQ138" s="142"/>
      <c r="AR138" s="142"/>
      <c r="AS138" s="142"/>
      <c r="AT138" s="142"/>
      <c r="AU138" s="142"/>
      <c r="AV138" s="142"/>
      <c r="AW138" s="142"/>
      <c r="AX138" s="142"/>
      <c r="AY138" s="142"/>
      <c r="AZ138" s="142"/>
      <c r="BA138" s="142"/>
      <c r="BB138" s="142"/>
      <c r="BC138" s="142"/>
      <c r="BD138" s="142"/>
      <c r="BE138" s="142"/>
      <c r="BF138" s="142"/>
      <c r="BG138" s="142"/>
      <c r="BH138" s="142"/>
    </row>
    <row r="139" ht="27" customHeight="1" spans="1:60">
      <c r="A139" s="37"/>
      <c r="B139" s="197" t="s">
        <v>220</v>
      </c>
      <c r="C139" s="198"/>
      <c r="D139" s="198"/>
      <c r="E139" s="199"/>
      <c r="F139" s="197" t="str">
        <f ca="1">IF(COUNTIF(G138:O138,"不满足")&gt;0,"否","是")</f>
        <v>否</v>
      </c>
      <c r="G139" s="199"/>
      <c r="H139" s="197" t="s">
        <v>221</v>
      </c>
      <c r="I139" s="198"/>
      <c r="J139" s="199"/>
      <c r="K139" s="208">
        <f ca="1">N128+C138+E138</f>
        <v>0</v>
      </c>
      <c r="L139" s="208"/>
      <c r="M139" s="208"/>
      <c r="N139" s="208"/>
      <c r="O139" s="208"/>
      <c r="AK139" s="142"/>
      <c r="AL139" s="142"/>
      <c r="AM139" s="142"/>
      <c r="AN139" s="142"/>
      <c r="AO139" s="142"/>
      <c r="AP139" s="142"/>
      <c r="AQ139" s="142"/>
      <c r="AR139" s="142"/>
      <c r="AS139" s="142"/>
      <c r="AT139" s="142"/>
      <c r="AU139" s="142"/>
      <c r="AV139" s="142"/>
      <c r="AW139" s="142"/>
      <c r="AX139" s="142"/>
      <c r="AY139" s="142"/>
      <c r="AZ139" s="142"/>
      <c r="BA139" s="142"/>
      <c r="BB139" s="142"/>
      <c r="BC139" s="142"/>
      <c r="BD139" s="142"/>
      <c r="BE139" s="142"/>
      <c r="BF139" s="142"/>
      <c r="BG139" s="142"/>
      <c r="BH139" s="142"/>
    </row>
    <row r="140" ht="129" customHeight="1" spans="1:60">
      <c r="A140" s="37"/>
      <c r="B140" s="144" t="s">
        <v>222</v>
      </c>
      <c r="C140" s="200" t="s">
        <v>223</v>
      </c>
      <c r="D140" s="200"/>
      <c r="E140" s="200"/>
      <c r="F140" s="200"/>
      <c r="G140" s="200"/>
      <c r="H140" s="200"/>
      <c r="I140" s="200"/>
      <c r="J140" s="200"/>
      <c r="K140" s="200"/>
      <c r="L140" s="200"/>
      <c r="M140" s="200"/>
      <c r="N140" s="200"/>
      <c r="O140" s="200"/>
      <c r="AK140" s="142"/>
      <c r="AL140" s="142"/>
      <c r="AM140" s="142"/>
      <c r="AN140" s="142"/>
      <c r="AO140" s="142"/>
      <c r="AP140" s="142"/>
      <c r="AQ140" s="142"/>
      <c r="AR140" s="142"/>
      <c r="AS140" s="142"/>
      <c r="AT140" s="142"/>
      <c r="AU140" s="142"/>
      <c r="AV140" s="142"/>
      <c r="AW140" s="142"/>
      <c r="AX140" s="142"/>
      <c r="AY140" s="142"/>
      <c r="AZ140" s="142"/>
      <c r="BA140" s="142"/>
      <c r="BB140" s="142"/>
      <c r="BC140" s="142"/>
      <c r="BD140" s="142"/>
      <c r="BE140" s="142"/>
      <c r="BF140" s="142"/>
      <c r="BG140" s="142"/>
      <c r="BH140" s="142"/>
    </row>
    <row r="141" ht="129" customHeight="1" spans="1:60">
      <c r="A141" s="37"/>
      <c r="B141" s="144" t="s">
        <v>224</v>
      </c>
      <c r="C141" s="200" t="s">
        <v>225</v>
      </c>
      <c r="D141" s="200"/>
      <c r="E141" s="200"/>
      <c r="F141" s="200"/>
      <c r="G141" s="200"/>
      <c r="H141" s="200"/>
      <c r="I141" s="200"/>
      <c r="J141" s="200"/>
      <c r="K141" s="200"/>
      <c r="L141" s="200"/>
      <c r="M141" s="200"/>
      <c r="N141" s="200"/>
      <c r="O141" s="200"/>
      <c r="AK141" s="142"/>
      <c r="AL141" s="142"/>
      <c r="AM141" s="142"/>
      <c r="AN141" s="142"/>
      <c r="AO141" s="142"/>
      <c r="AP141" s="142"/>
      <c r="AQ141" s="142"/>
      <c r="AR141" s="142"/>
      <c r="AS141" s="142"/>
      <c r="AT141" s="142"/>
      <c r="AU141" s="142"/>
      <c r="AV141" s="142"/>
      <c r="AW141" s="142"/>
      <c r="AX141" s="142"/>
      <c r="AY141" s="142"/>
      <c r="AZ141" s="142"/>
      <c r="BA141" s="142"/>
      <c r="BB141" s="142"/>
      <c r="BC141" s="142"/>
      <c r="BD141" s="142"/>
      <c r="BE141" s="142"/>
      <c r="BF141" s="142"/>
      <c r="BG141" s="142"/>
      <c r="BH141" s="142"/>
    </row>
    <row r="142" ht="129" customHeight="1" spans="1:60">
      <c r="A142" s="37"/>
      <c r="B142" s="144" t="s">
        <v>226</v>
      </c>
      <c r="C142" s="200" t="s">
        <v>227</v>
      </c>
      <c r="D142" s="200"/>
      <c r="E142" s="200"/>
      <c r="F142" s="200"/>
      <c r="G142" s="200"/>
      <c r="H142" s="200"/>
      <c r="I142" s="200"/>
      <c r="J142" s="200"/>
      <c r="K142" s="200"/>
      <c r="L142" s="200"/>
      <c r="M142" s="200"/>
      <c r="N142" s="200"/>
      <c r="O142" s="200"/>
      <c r="AK142" s="142"/>
      <c r="AL142" s="142"/>
      <c r="AM142" s="142"/>
      <c r="AN142" s="142"/>
      <c r="AO142" s="142"/>
      <c r="AP142" s="142"/>
      <c r="AQ142" s="142"/>
      <c r="AR142" s="142"/>
      <c r="AS142" s="142"/>
      <c r="AT142" s="142"/>
      <c r="AU142" s="142"/>
      <c r="AV142" s="142"/>
      <c r="AW142" s="142"/>
      <c r="AX142" s="142"/>
      <c r="AY142" s="142"/>
      <c r="AZ142" s="142"/>
      <c r="BA142" s="142"/>
      <c r="BB142" s="142"/>
      <c r="BC142" s="142"/>
      <c r="BD142" s="142"/>
      <c r="BE142" s="142"/>
      <c r="BF142" s="142"/>
      <c r="BG142" s="142"/>
      <c r="BH142" s="142"/>
    </row>
    <row r="143" s="28" customFormat="1" spans="1:72">
      <c r="A143" s="142"/>
      <c r="B143" s="142"/>
      <c r="C143" s="142"/>
      <c r="D143" s="142"/>
      <c r="E143" s="142"/>
      <c r="F143" s="142"/>
      <c r="G143" s="142"/>
      <c r="H143" s="142"/>
      <c r="I143" s="142"/>
      <c r="J143" s="142"/>
      <c r="K143" s="142"/>
      <c r="L143" s="142"/>
      <c r="M143" s="142"/>
      <c r="N143" s="142"/>
      <c r="O143" s="142"/>
      <c r="P143" s="142"/>
      <c r="Q143" s="142"/>
      <c r="R143" s="142"/>
      <c r="S143" s="142"/>
      <c r="T143" s="142"/>
      <c r="U143" s="142"/>
      <c r="V143" s="142"/>
      <c r="W143" s="142"/>
      <c r="X143" s="142"/>
      <c r="Y143" s="142"/>
      <c r="Z143" s="142"/>
      <c r="AA143" s="142"/>
      <c r="AB143" s="142"/>
      <c r="AC143" s="142"/>
      <c r="AD143" s="142"/>
      <c r="AE143" s="142"/>
      <c r="AF143" s="142"/>
      <c r="AG143" s="142"/>
      <c r="AH143" s="142"/>
      <c r="AI143" s="142"/>
      <c r="AJ143" s="142"/>
      <c r="AK143" s="142"/>
      <c r="AL143" s="142"/>
      <c r="AM143" s="142"/>
      <c r="AN143" s="142"/>
      <c r="AO143" s="142"/>
      <c r="AP143" s="142"/>
      <c r="AQ143" s="142"/>
      <c r="AR143" s="142"/>
      <c r="AS143" s="142"/>
      <c r="AT143" s="142"/>
      <c r="AU143" s="142"/>
      <c r="AV143" s="142"/>
      <c r="AW143" s="142"/>
      <c r="AX143" s="142"/>
      <c r="AY143" s="142"/>
      <c r="AZ143" s="142"/>
      <c r="BA143" s="142"/>
      <c r="BB143" s="142"/>
      <c r="BC143" s="142"/>
      <c r="BD143" s="142"/>
      <c r="BE143" s="142"/>
      <c r="BF143" s="142"/>
      <c r="BG143" s="142"/>
      <c r="BH143" s="142"/>
      <c r="BI143" s="36"/>
      <c r="BJ143" s="36"/>
      <c r="BK143" s="36"/>
      <c r="BL143" s="36"/>
      <c r="BM143" s="36"/>
      <c r="BN143" s="36"/>
      <c r="BO143" s="36"/>
      <c r="BP143" s="36"/>
      <c r="BQ143" s="36"/>
      <c r="BR143" s="36"/>
      <c r="BS143" s="36"/>
      <c r="BT143" s="215"/>
    </row>
    <row r="144" s="28" customFormat="1" spans="1:72">
      <c r="A144" s="142"/>
      <c r="B144" s="142"/>
      <c r="C144" s="142"/>
      <c r="D144" s="142"/>
      <c r="E144" s="142"/>
      <c r="F144" s="142"/>
      <c r="G144" s="142"/>
      <c r="H144" s="142"/>
      <c r="I144" s="142"/>
      <c r="J144" s="142"/>
      <c r="K144" s="142"/>
      <c r="L144" s="142"/>
      <c r="M144" s="142"/>
      <c r="N144" s="142"/>
      <c r="O144" s="142"/>
      <c r="P144" s="142"/>
      <c r="Q144" s="142"/>
      <c r="R144" s="142"/>
      <c r="S144" s="142"/>
      <c r="T144" s="142"/>
      <c r="U144" s="142"/>
      <c r="V144" s="142"/>
      <c r="W144" s="142"/>
      <c r="X144" s="142"/>
      <c r="Y144" s="142"/>
      <c r="Z144" s="142"/>
      <c r="AA144" s="142"/>
      <c r="AB144" s="142"/>
      <c r="AC144" s="142"/>
      <c r="AD144" s="142"/>
      <c r="AE144" s="142"/>
      <c r="AF144" s="142"/>
      <c r="AG144" s="142"/>
      <c r="AH144" s="142"/>
      <c r="AI144" s="142"/>
      <c r="AJ144" s="142"/>
      <c r="AK144" s="142"/>
      <c r="AL144" s="142"/>
      <c r="AM144" s="142"/>
      <c r="AN144" s="142"/>
      <c r="AO144" s="142"/>
      <c r="AP144" s="142"/>
      <c r="AQ144" s="142"/>
      <c r="AR144" s="142"/>
      <c r="AS144" s="142"/>
      <c r="AT144" s="142"/>
      <c r="AU144" s="142"/>
      <c r="AV144" s="142"/>
      <c r="AW144" s="142"/>
      <c r="AX144" s="142"/>
      <c r="AY144" s="142"/>
      <c r="AZ144" s="142"/>
      <c r="BA144" s="142"/>
      <c r="BB144" s="142"/>
      <c r="BC144" s="142"/>
      <c r="BD144" s="142"/>
      <c r="BE144" s="142"/>
      <c r="BF144" s="142"/>
      <c r="BG144" s="142"/>
      <c r="BH144" s="142"/>
      <c r="BI144" s="36"/>
      <c r="BJ144" s="36"/>
      <c r="BK144" s="36"/>
      <c r="BL144" s="36"/>
      <c r="BM144" s="36"/>
      <c r="BN144" s="36"/>
      <c r="BO144" s="36"/>
      <c r="BP144" s="36"/>
      <c r="BQ144" s="36"/>
      <c r="BR144" s="36"/>
      <c r="BS144" s="36"/>
      <c r="BT144" s="215"/>
    </row>
    <row r="145" s="28" customFormat="1" spans="1:72">
      <c r="A145" s="142"/>
      <c r="B145" s="142"/>
      <c r="C145" s="142"/>
      <c r="D145" s="142"/>
      <c r="E145" s="142"/>
      <c r="F145" s="142"/>
      <c r="G145" s="142"/>
      <c r="H145" s="142"/>
      <c r="I145" s="142"/>
      <c r="J145" s="142"/>
      <c r="K145" s="142"/>
      <c r="L145" s="142"/>
      <c r="M145" s="142"/>
      <c r="N145" s="142"/>
      <c r="O145" s="142"/>
      <c r="P145" s="142"/>
      <c r="Q145" s="142"/>
      <c r="R145" s="142"/>
      <c r="S145" s="142"/>
      <c r="T145" s="142"/>
      <c r="U145" s="142"/>
      <c r="V145" s="142"/>
      <c r="W145" s="142"/>
      <c r="X145" s="142"/>
      <c r="Y145" s="142"/>
      <c r="Z145" s="142"/>
      <c r="AA145" s="142"/>
      <c r="AB145" s="142"/>
      <c r="AC145" s="142"/>
      <c r="AD145" s="142"/>
      <c r="AE145" s="142"/>
      <c r="AF145" s="142"/>
      <c r="AG145" s="142"/>
      <c r="AH145" s="142"/>
      <c r="AI145" s="142"/>
      <c r="AJ145" s="142"/>
      <c r="AK145" s="142"/>
      <c r="AL145" s="142"/>
      <c r="AM145" s="142"/>
      <c r="AN145" s="142"/>
      <c r="AO145" s="142"/>
      <c r="AP145" s="142"/>
      <c r="AQ145" s="142"/>
      <c r="AR145" s="142"/>
      <c r="AS145" s="142"/>
      <c r="AT145" s="142"/>
      <c r="AU145" s="142"/>
      <c r="AV145" s="142"/>
      <c r="AW145" s="142"/>
      <c r="AX145" s="142"/>
      <c r="AY145" s="142"/>
      <c r="AZ145" s="142"/>
      <c r="BA145" s="142"/>
      <c r="BB145" s="142"/>
      <c r="BI145" s="36"/>
      <c r="BJ145" s="36"/>
      <c r="BK145" s="36"/>
      <c r="BL145" s="36"/>
      <c r="BM145" s="36"/>
      <c r="BN145" s="36"/>
      <c r="BO145" s="36"/>
      <c r="BP145" s="36"/>
      <c r="BQ145" s="36"/>
      <c r="BR145" s="36"/>
      <c r="BS145" s="36"/>
      <c r="BT145" s="215"/>
    </row>
    <row r="146" s="28" customFormat="1" spans="1:72">
      <c r="A146" s="142"/>
      <c r="B146" s="142"/>
      <c r="C146" s="142"/>
      <c r="D146" s="142"/>
      <c r="E146" s="142"/>
      <c r="F146" s="142"/>
      <c r="G146" s="142"/>
      <c r="H146" s="142"/>
      <c r="I146" s="142"/>
      <c r="J146" s="142"/>
      <c r="K146" s="142"/>
      <c r="L146" s="142"/>
      <c r="M146" s="142"/>
      <c r="N146" s="142"/>
      <c r="O146" s="142"/>
      <c r="P146" s="142"/>
      <c r="Q146" s="142"/>
      <c r="R146" s="142"/>
      <c r="S146" s="142"/>
      <c r="T146" s="142"/>
      <c r="U146" s="142"/>
      <c r="V146" s="142"/>
      <c r="W146" s="142"/>
      <c r="X146" s="142"/>
      <c r="Y146" s="142"/>
      <c r="Z146" s="142"/>
      <c r="AA146" s="142"/>
      <c r="AB146" s="142"/>
      <c r="AC146" s="142"/>
      <c r="AD146" s="142"/>
      <c r="AE146" s="142"/>
      <c r="AF146" s="142"/>
      <c r="AG146" s="142"/>
      <c r="AH146" s="142"/>
      <c r="AI146" s="142"/>
      <c r="AJ146" s="142"/>
      <c r="AK146" s="142"/>
      <c r="AL146" s="142"/>
      <c r="AM146" s="142"/>
      <c r="AN146" s="142"/>
      <c r="AO146" s="142"/>
      <c r="AP146" s="142"/>
      <c r="AQ146" s="142"/>
      <c r="AR146" s="142"/>
      <c r="AS146" s="142"/>
      <c r="AT146" s="142"/>
      <c r="AU146" s="142"/>
      <c r="AV146" s="142"/>
      <c r="AW146" s="142"/>
      <c r="AX146" s="142"/>
      <c r="AY146" s="142"/>
      <c r="AZ146" s="142"/>
      <c r="BA146" s="142"/>
      <c r="BB146" s="142"/>
      <c r="BI146" s="36"/>
      <c r="BJ146" s="36"/>
      <c r="BK146" s="36"/>
      <c r="BL146" s="36"/>
      <c r="BM146" s="36"/>
      <c r="BN146" s="36"/>
      <c r="BO146" s="36"/>
      <c r="BP146" s="36"/>
      <c r="BQ146" s="36"/>
      <c r="BR146" s="36"/>
      <c r="BS146" s="36"/>
      <c r="BT146" s="215"/>
    </row>
    <row r="147" s="28" customFormat="1" spans="1:72">
      <c r="A147" s="142"/>
      <c r="B147" s="142"/>
      <c r="C147" s="142"/>
      <c r="D147" s="142"/>
      <c r="E147" s="142"/>
      <c r="F147" s="142"/>
      <c r="G147" s="142"/>
      <c r="H147" s="142"/>
      <c r="I147" s="142"/>
      <c r="J147" s="142"/>
      <c r="K147" s="142"/>
      <c r="L147" s="142"/>
      <c r="M147" s="142"/>
      <c r="N147" s="142"/>
      <c r="O147" s="142"/>
      <c r="P147" s="142"/>
      <c r="Q147" s="142"/>
      <c r="R147" s="142"/>
      <c r="S147" s="142"/>
      <c r="T147" s="142"/>
      <c r="U147" s="142"/>
      <c r="V147" s="142"/>
      <c r="W147" s="142"/>
      <c r="X147" s="142"/>
      <c r="Y147" s="142"/>
      <c r="Z147" s="142"/>
      <c r="AA147" s="142"/>
      <c r="AB147" s="142"/>
      <c r="AC147" s="142"/>
      <c r="AD147" s="142"/>
      <c r="AE147" s="142"/>
      <c r="AF147" s="142"/>
      <c r="AG147" s="142"/>
      <c r="AH147" s="142"/>
      <c r="AI147" s="142"/>
      <c r="AJ147" s="142"/>
      <c r="AK147" s="142"/>
      <c r="AL147" s="142"/>
      <c r="AM147" s="142"/>
      <c r="AN147" s="142"/>
      <c r="AO147" s="142"/>
      <c r="AP147" s="142"/>
      <c r="AQ147" s="142"/>
      <c r="AR147" s="142"/>
      <c r="AS147" s="142"/>
      <c r="AT147" s="142"/>
      <c r="AU147" s="142"/>
      <c r="AV147" s="142"/>
      <c r="AW147" s="142"/>
      <c r="AX147" s="142"/>
      <c r="AY147" s="142"/>
      <c r="AZ147" s="142"/>
      <c r="BA147" s="142"/>
      <c r="BB147" s="142"/>
      <c r="BI147" s="36"/>
      <c r="BJ147" s="36"/>
      <c r="BK147" s="36"/>
      <c r="BL147" s="36"/>
      <c r="BM147" s="36"/>
      <c r="BN147" s="36"/>
      <c r="BO147" s="36"/>
      <c r="BP147" s="36"/>
      <c r="BQ147" s="36"/>
      <c r="BR147" s="36"/>
      <c r="BS147" s="36"/>
      <c r="BT147" s="215"/>
    </row>
    <row r="148" s="28" customFormat="1" spans="1:72">
      <c r="A148" s="142"/>
      <c r="B148" s="142"/>
      <c r="C148" s="142"/>
      <c r="D148" s="142"/>
      <c r="E148" s="142"/>
      <c r="F148" s="142"/>
      <c r="G148" s="142"/>
      <c r="H148" s="142"/>
      <c r="I148" s="142"/>
      <c r="J148" s="142"/>
      <c r="K148" s="142"/>
      <c r="L148" s="142"/>
      <c r="M148" s="142"/>
      <c r="N148" s="142"/>
      <c r="O148" s="142"/>
      <c r="P148" s="142"/>
      <c r="Q148" s="142"/>
      <c r="R148" s="142"/>
      <c r="S148" s="142"/>
      <c r="T148" s="142"/>
      <c r="U148" s="142"/>
      <c r="V148" s="142"/>
      <c r="W148" s="142"/>
      <c r="X148" s="142"/>
      <c r="Y148" s="142"/>
      <c r="Z148" s="142"/>
      <c r="AA148" s="142"/>
      <c r="AB148" s="142"/>
      <c r="AC148" s="142"/>
      <c r="AD148" s="142"/>
      <c r="AE148" s="142"/>
      <c r="AF148" s="142"/>
      <c r="AG148" s="142"/>
      <c r="AH148" s="142"/>
      <c r="AI148" s="142"/>
      <c r="AJ148" s="142"/>
      <c r="AK148" s="142"/>
      <c r="AL148" s="142"/>
      <c r="AM148" s="142"/>
      <c r="AN148" s="142"/>
      <c r="AO148" s="142"/>
      <c r="AP148" s="142"/>
      <c r="AQ148" s="142"/>
      <c r="AR148" s="142"/>
      <c r="AS148" s="142"/>
      <c r="AT148" s="142"/>
      <c r="AU148" s="142"/>
      <c r="AV148" s="142"/>
      <c r="AW148" s="142"/>
      <c r="AX148" s="142"/>
      <c r="AY148" s="142"/>
      <c r="AZ148" s="142"/>
      <c r="BA148" s="142"/>
      <c r="BB148" s="142"/>
      <c r="BI148" s="36"/>
      <c r="BJ148" s="36"/>
      <c r="BK148" s="36"/>
      <c r="BL148" s="36"/>
      <c r="BM148" s="36"/>
      <c r="BN148" s="36"/>
      <c r="BO148" s="36"/>
      <c r="BP148" s="36"/>
      <c r="BQ148" s="36"/>
      <c r="BR148" s="36"/>
      <c r="BS148" s="36"/>
      <c r="BT148" s="215"/>
    </row>
    <row r="149" s="28" customFormat="1" spans="1:72">
      <c r="A149" s="142"/>
      <c r="B149" s="142"/>
      <c r="C149" s="142"/>
      <c r="D149" s="142"/>
      <c r="E149" s="142"/>
      <c r="F149" s="142"/>
      <c r="G149" s="142"/>
      <c r="H149" s="142"/>
      <c r="I149" s="142"/>
      <c r="J149" s="142"/>
      <c r="K149" s="142"/>
      <c r="L149" s="142"/>
      <c r="M149" s="142"/>
      <c r="N149" s="142"/>
      <c r="O149" s="142"/>
      <c r="P149" s="142"/>
      <c r="Q149" s="142"/>
      <c r="R149" s="142"/>
      <c r="S149" s="142"/>
      <c r="T149" s="142"/>
      <c r="U149" s="142"/>
      <c r="V149" s="142"/>
      <c r="W149" s="142"/>
      <c r="X149" s="142"/>
      <c r="Y149" s="142"/>
      <c r="Z149" s="142"/>
      <c r="AA149" s="142"/>
      <c r="AB149" s="142"/>
      <c r="AC149" s="142"/>
      <c r="AD149" s="142"/>
      <c r="AE149" s="142"/>
      <c r="AF149" s="142"/>
      <c r="AG149" s="142"/>
      <c r="AH149" s="142"/>
      <c r="AI149" s="142"/>
      <c r="AJ149" s="142"/>
      <c r="AK149" s="142"/>
      <c r="AL149" s="142"/>
      <c r="AM149" s="142"/>
      <c r="AN149" s="142"/>
      <c r="AO149" s="142"/>
      <c r="AP149" s="142"/>
      <c r="AQ149" s="142"/>
      <c r="AR149" s="142"/>
      <c r="AS149" s="142"/>
      <c r="AT149" s="142"/>
      <c r="AU149" s="142"/>
      <c r="AV149" s="142"/>
      <c r="AW149" s="142"/>
      <c r="AX149" s="142"/>
      <c r="AY149" s="142"/>
      <c r="AZ149" s="142"/>
      <c r="BA149" s="142"/>
      <c r="BB149" s="142"/>
      <c r="BI149" s="36"/>
      <c r="BJ149" s="36"/>
      <c r="BK149" s="36"/>
      <c r="BL149" s="36"/>
      <c r="BM149" s="36"/>
      <c r="BN149" s="36"/>
      <c r="BO149" s="36"/>
      <c r="BP149" s="36"/>
      <c r="BQ149" s="36"/>
      <c r="BR149" s="36"/>
      <c r="BS149" s="36"/>
      <c r="BT149" s="215"/>
    </row>
    <row r="150" s="28" customFormat="1" spans="1:72">
      <c r="A150" s="142"/>
      <c r="B150" s="142"/>
      <c r="C150" s="142"/>
      <c r="D150" s="142"/>
      <c r="E150" s="142"/>
      <c r="F150" s="142"/>
      <c r="G150" s="142"/>
      <c r="H150" s="142"/>
      <c r="I150" s="142"/>
      <c r="J150" s="142"/>
      <c r="K150" s="142"/>
      <c r="L150" s="142"/>
      <c r="M150" s="142"/>
      <c r="N150" s="142"/>
      <c r="O150" s="142"/>
      <c r="P150" s="142"/>
      <c r="Q150" s="142"/>
      <c r="R150" s="142"/>
      <c r="S150" s="142"/>
      <c r="T150" s="142"/>
      <c r="U150" s="142"/>
      <c r="V150" s="142"/>
      <c r="W150" s="142"/>
      <c r="X150" s="142"/>
      <c r="Y150" s="142"/>
      <c r="Z150" s="142"/>
      <c r="AA150" s="142"/>
      <c r="AB150" s="142"/>
      <c r="AC150" s="142"/>
      <c r="AD150" s="142"/>
      <c r="AE150" s="142"/>
      <c r="AF150" s="142"/>
      <c r="AG150" s="142"/>
      <c r="AH150" s="142"/>
      <c r="AI150" s="142"/>
      <c r="AJ150" s="142"/>
      <c r="AK150" s="142"/>
      <c r="AL150" s="142"/>
      <c r="AM150" s="142"/>
      <c r="AN150" s="142"/>
      <c r="AO150" s="142"/>
      <c r="AP150" s="142"/>
      <c r="AQ150" s="142"/>
      <c r="AR150" s="142"/>
      <c r="AS150" s="142"/>
      <c r="AT150" s="142"/>
      <c r="AU150" s="142"/>
      <c r="AV150" s="142"/>
      <c r="AW150" s="142"/>
      <c r="AX150" s="142"/>
      <c r="AY150" s="142"/>
      <c r="AZ150" s="142"/>
      <c r="BA150" s="142"/>
      <c r="BB150" s="142"/>
      <c r="BI150" s="36"/>
      <c r="BJ150" s="36"/>
      <c r="BK150" s="36"/>
      <c r="BL150" s="36"/>
      <c r="BM150" s="36"/>
      <c r="BN150" s="36"/>
      <c r="BO150" s="36"/>
      <c r="BP150" s="36"/>
      <c r="BQ150" s="36"/>
      <c r="BR150" s="36"/>
      <c r="BS150" s="36"/>
      <c r="BT150" s="215"/>
    </row>
    <row r="151" s="28" customFormat="1" spans="1:72">
      <c r="A151" s="142"/>
      <c r="B151" s="142"/>
      <c r="C151" s="142"/>
      <c r="D151" s="142"/>
      <c r="E151" s="142"/>
      <c r="F151" s="142"/>
      <c r="G151" s="142"/>
      <c r="H151" s="142"/>
      <c r="I151" s="142"/>
      <c r="J151" s="142"/>
      <c r="K151" s="142"/>
      <c r="L151" s="142"/>
      <c r="M151" s="142"/>
      <c r="N151" s="142"/>
      <c r="O151" s="142"/>
      <c r="P151" s="142"/>
      <c r="Q151" s="142"/>
      <c r="R151" s="142"/>
      <c r="S151" s="142"/>
      <c r="T151" s="142"/>
      <c r="U151" s="142"/>
      <c r="V151" s="142"/>
      <c r="W151" s="142"/>
      <c r="X151" s="142"/>
      <c r="Y151" s="142"/>
      <c r="Z151" s="142"/>
      <c r="AA151" s="142"/>
      <c r="AB151" s="142"/>
      <c r="AC151" s="142"/>
      <c r="AD151" s="142"/>
      <c r="AE151" s="142"/>
      <c r="AF151" s="142"/>
      <c r="AG151" s="142"/>
      <c r="AH151" s="142"/>
      <c r="AI151" s="142"/>
      <c r="AJ151" s="142"/>
      <c r="AK151" s="142"/>
      <c r="AL151" s="142"/>
      <c r="AM151" s="142"/>
      <c r="AN151" s="142"/>
      <c r="AO151" s="142"/>
      <c r="AP151" s="142"/>
      <c r="AQ151" s="142"/>
      <c r="AR151" s="142"/>
      <c r="AS151" s="142"/>
      <c r="AT151" s="142"/>
      <c r="AU151" s="142"/>
      <c r="AV151" s="142"/>
      <c r="AW151" s="142"/>
      <c r="AX151" s="142"/>
      <c r="AY151" s="142"/>
      <c r="AZ151" s="142"/>
      <c r="BA151" s="142"/>
      <c r="BB151" s="142"/>
      <c r="BI151" s="36"/>
      <c r="BJ151" s="36"/>
      <c r="BK151" s="36"/>
      <c r="BL151" s="36"/>
      <c r="BM151" s="36"/>
      <c r="BN151" s="36"/>
      <c r="BO151" s="36"/>
      <c r="BP151" s="36"/>
      <c r="BQ151" s="36"/>
      <c r="BR151" s="36"/>
      <c r="BS151" s="36"/>
      <c r="BT151" s="215"/>
    </row>
    <row r="152" s="28" customFormat="1" spans="1:72">
      <c r="A152" s="142"/>
      <c r="B152" s="142"/>
      <c r="C152" s="142"/>
      <c r="D152" s="142"/>
      <c r="E152" s="142"/>
      <c r="F152" s="142"/>
      <c r="G152" s="142"/>
      <c r="H152" s="142"/>
      <c r="I152" s="142"/>
      <c r="J152" s="142"/>
      <c r="K152" s="142"/>
      <c r="L152" s="142"/>
      <c r="M152" s="142"/>
      <c r="N152" s="142"/>
      <c r="O152" s="142"/>
      <c r="P152" s="142"/>
      <c r="Q152" s="142"/>
      <c r="R152" s="142"/>
      <c r="S152" s="142"/>
      <c r="T152" s="142"/>
      <c r="U152" s="142"/>
      <c r="V152" s="142"/>
      <c r="W152" s="142"/>
      <c r="X152" s="142"/>
      <c r="Y152" s="142"/>
      <c r="Z152" s="142"/>
      <c r="AA152" s="142"/>
      <c r="AB152" s="142"/>
      <c r="AC152" s="142"/>
      <c r="AD152" s="142"/>
      <c r="AE152" s="142"/>
      <c r="AF152" s="142"/>
      <c r="AG152" s="142"/>
      <c r="AH152" s="142"/>
      <c r="AI152" s="142"/>
      <c r="AJ152" s="142"/>
      <c r="AK152" s="142"/>
      <c r="AL152" s="142"/>
      <c r="AM152" s="142"/>
      <c r="AN152" s="142"/>
      <c r="AO152" s="142"/>
      <c r="AP152" s="142"/>
      <c r="AQ152" s="142"/>
      <c r="AR152" s="142"/>
      <c r="AS152" s="142"/>
      <c r="AT152" s="142"/>
      <c r="AU152" s="142"/>
      <c r="AV152" s="142"/>
      <c r="AW152" s="142"/>
      <c r="AX152" s="142"/>
      <c r="AY152" s="142"/>
      <c r="AZ152" s="142"/>
      <c r="BA152" s="142"/>
      <c r="BB152" s="142"/>
      <c r="BI152" s="36"/>
      <c r="BJ152" s="36"/>
      <c r="BK152" s="36"/>
      <c r="BL152" s="36"/>
      <c r="BM152" s="36"/>
      <c r="BN152" s="36"/>
      <c r="BO152" s="36"/>
      <c r="BP152" s="36"/>
      <c r="BQ152" s="36"/>
      <c r="BR152" s="36"/>
      <c r="BS152" s="36"/>
      <c r="BT152" s="215"/>
    </row>
    <row r="153" s="28" customFormat="1" spans="1:72">
      <c r="A153" s="142"/>
      <c r="B153" s="142"/>
      <c r="C153" s="142"/>
      <c r="D153" s="142"/>
      <c r="E153" s="142"/>
      <c r="F153" s="142"/>
      <c r="G153" s="142"/>
      <c r="H153" s="142"/>
      <c r="I153" s="142"/>
      <c r="J153" s="142"/>
      <c r="K153" s="142"/>
      <c r="L153" s="142"/>
      <c r="M153" s="142"/>
      <c r="N153" s="142"/>
      <c r="O153" s="142"/>
      <c r="P153" s="142"/>
      <c r="Q153" s="142"/>
      <c r="R153" s="142"/>
      <c r="S153" s="142"/>
      <c r="T153" s="142"/>
      <c r="U153" s="142"/>
      <c r="V153" s="142"/>
      <c r="W153" s="142"/>
      <c r="X153" s="142"/>
      <c r="Y153" s="142"/>
      <c r="Z153" s="142"/>
      <c r="AA153" s="142"/>
      <c r="AB153" s="142"/>
      <c r="AC153" s="142"/>
      <c r="AD153" s="142"/>
      <c r="AE153" s="142"/>
      <c r="AF153" s="142"/>
      <c r="AG153" s="142"/>
      <c r="AH153" s="142"/>
      <c r="AI153" s="142"/>
      <c r="AJ153" s="142"/>
      <c r="AK153" s="142"/>
      <c r="AL153" s="142"/>
      <c r="AM153" s="142"/>
      <c r="AN153" s="142"/>
      <c r="AO153" s="142"/>
      <c r="AP153" s="142"/>
      <c r="AQ153" s="142"/>
      <c r="AR153" s="142"/>
      <c r="AS153" s="142"/>
      <c r="AT153" s="142"/>
      <c r="AU153" s="142"/>
      <c r="AV153" s="142"/>
      <c r="AW153" s="142"/>
      <c r="AX153" s="142"/>
      <c r="AY153" s="142"/>
      <c r="AZ153" s="142"/>
      <c r="BA153" s="142"/>
      <c r="BB153" s="142"/>
      <c r="BI153" s="36"/>
      <c r="BJ153" s="36"/>
      <c r="BK153" s="36"/>
      <c r="BL153" s="36"/>
      <c r="BM153" s="36"/>
      <c r="BN153" s="36"/>
      <c r="BO153" s="36"/>
      <c r="BP153" s="36"/>
      <c r="BQ153" s="36"/>
      <c r="BR153" s="36"/>
      <c r="BS153" s="36"/>
      <c r="BT153" s="215"/>
    </row>
    <row r="154" s="28" customFormat="1" spans="1:72">
      <c r="A154" s="142"/>
      <c r="B154" s="142"/>
      <c r="C154" s="142"/>
      <c r="D154" s="142"/>
      <c r="E154" s="142"/>
      <c r="F154" s="142"/>
      <c r="G154" s="142"/>
      <c r="H154" s="142"/>
      <c r="I154" s="142"/>
      <c r="J154" s="142"/>
      <c r="K154" s="142"/>
      <c r="L154" s="142"/>
      <c r="M154" s="142"/>
      <c r="N154" s="142"/>
      <c r="O154" s="142"/>
      <c r="P154" s="142"/>
      <c r="Q154" s="142"/>
      <c r="R154" s="142"/>
      <c r="S154" s="142"/>
      <c r="T154" s="142"/>
      <c r="U154" s="142"/>
      <c r="V154" s="142"/>
      <c r="W154" s="142"/>
      <c r="X154" s="142"/>
      <c r="Y154" s="142"/>
      <c r="Z154" s="142"/>
      <c r="AA154" s="142"/>
      <c r="AB154" s="142"/>
      <c r="AC154" s="142"/>
      <c r="AD154" s="142"/>
      <c r="AE154" s="142"/>
      <c r="AF154" s="142"/>
      <c r="AG154" s="142"/>
      <c r="AH154" s="142"/>
      <c r="AI154" s="142"/>
      <c r="AJ154" s="142"/>
      <c r="AK154" s="142"/>
      <c r="AL154" s="142"/>
      <c r="AM154" s="142"/>
      <c r="AN154" s="142"/>
      <c r="AO154" s="142"/>
      <c r="AP154" s="142"/>
      <c r="AQ154" s="142"/>
      <c r="AR154" s="142"/>
      <c r="AS154" s="142"/>
      <c r="AT154" s="142"/>
      <c r="AU154" s="142"/>
      <c r="AV154" s="142"/>
      <c r="AW154" s="142"/>
      <c r="AX154" s="142"/>
      <c r="AY154" s="142"/>
      <c r="AZ154" s="142"/>
      <c r="BA154" s="142"/>
      <c r="BB154" s="142"/>
      <c r="BI154" s="36"/>
      <c r="BJ154" s="36"/>
      <c r="BK154" s="36"/>
      <c r="BL154" s="36"/>
      <c r="BM154" s="36"/>
      <c r="BN154" s="36"/>
      <c r="BO154" s="36"/>
      <c r="BP154" s="36"/>
      <c r="BQ154" s="36"/>
      <c r="BR154" s="36"/>
      <c r="BS154" s="36"/>
      <c r="BT154" s="215"/>
    </row>
    <row r="155" s="28" customFormat="1" spans="1:72">
      <c r="A155" s="142"/>
      <c r="B155" s="142"/>
      <c r="C155" s="142"/>
      <c r="D155" s="142"/>
      <c r="E155" s="142"/>
      <c r="F155" s="142"/>
      <c r="G155" s="142"/>
      <c r="H155" s="142"/>
      <c r="I155" s="142"/>
      <c r="J155" s="142"/>
      <c r="K155" s="142"/>
      <c r="L155" s="142"/>
      <c r="M155" s="142"/>
      <c r="N155" s="142"/>
      <c r="O155" s="142"/>
      <c r="P155" s="142"/>
      <c r="Q155" s="142"/>
      <c r="R155" s="142"/>
      <c r="S155" s="142"/>
      <c r="T155" s="142"/>
      <c r="U155" s="142"/>
      <c r="V155" s="142"/>
      <c r="W155" s="142"/>
      <c r="X155" s="142"/>
      <c r="Y155" s="142"/>
      <c r="Z155" s="142"/>
      <c r="AA155" s="142"/>
      <c r="AB155" s="142"/>
      <c r="AC155" s="142"/>
      <c r="AD155" s="142"/>
      <c r="AE155" s="142"/>
      <c r="AF155" s="142"/>
      <c r="AG155" s="142"/>
      <c r="AH155" s="142"/>
      <c r="AI155" s="142"/>
      <c r="AJ155" s="142"/>
      <c r="AK155" s="142"/>
      <c r="AL155" s="142"/>
      <c r="AM155" s="142"/>
      <c r="AN155" s="142"/>
      <c r="AO155" s="142"/>
      <c r="AP155" s="142"/>
      <c r="AQ155" s="142"/>
      <c r="AR155" s="142"/>
      <c r="AS155" s="142"/>
      <c r="AT155" s="142"/>
      <c r="AU155" s="142"/>
      <c r="AV155" s="142"/>
      <c r="AW155" s="142"/>
      <c r="AX155" s="142"/>
      <c r="AY155" s="142"/>
      <c r="AZ155" s="142"/>
      <c r="BA155" s="142"/>
      <c r="BB155" s="142"/>
      <c r="BI155" s="36"/>
      <c r="BJ155" s="36"/>
      <c r="BK155" s="36"/>
      <c r="BL155" s="36"/>
      <c r="BM155" s="36"/>
      <c r="BN155" s="36"/>
      <c r="BO155" s="36"/>
      <c r="BP155" s="36"/>
      <c r="BQ155" s="36"/>
      <c r="BR155" s="36"/>
      <c r="BS155" s="36"/>
      <c r="BT155" s="215"/>
    </row>
    <row r="156" s="28" customFormat="1" spans="1:72">
      <c r="A156" s="142"/>
      <c r="B156" s="142"/>
      <c r="C156" s="142"/>
      <c r="D156" s="142"/>
      <c r="E156" s="142"/>
      <c r="F156" s="142"/>
      <c r="G156" s="142"/>
      <c r="H156" s="142"/>
      <c r="I156" s="142"/>
      <c r="J156" s="142"/>
      <c r="K156" s="142"/>
      <c r="L156" s="142"/>
      <c r="M156" s="142"/>
      <c r="N156" s="142"/>
      <c r="O156" s="142"/>
      <c r="P156" s="142"/>
      <c r="Q156" s="142"/>
      <c r="R156" s="142"/>
      <c r="S156" s="142"/>
      <c r="T156" s="142"/>
      <c r="U156" s="142"/>
      <c r="V156" s="142"/>
      <c r="W156" s="142"/>
      <c r="X156" s="142"/>
      <c r="Y156" s="142"/>
      <c r="Z156" s="142"/>
      <c r="AA156" s="142"/>
      <c r="AB156" s="142"/>
      <c r="AC156" s="142"/>
      <c r="AD156" s="142"/>
      <c r="AE156" s="142"/>
      <c r="AF156" s="142"/>
      <c r="AG156" s="142"/>
      <c r="AH156" s="142"/>
      <c r="AI156" s="142"/>
      <c r="AJ156" s="142"/>
      <c r="AK156" s="142"/>
      <c r="AL156" s="142"/>
      <c r="AM156" s="142"/>
      <c r="AN156" s="142"/>
      <c r="AO156" s="142"/>
      <c r="AP156" s="142"/>
      <c r="AQ156" s="142"/>
      <c r="AR156" s="142"/>
      <c r="AS156" s="142"/>
      <c r="AT156" s="142"/>
      <c r="AU156" s="142"/>
      <c r="AV156" s="142"/>
      <c r="AW156" s="142"/>
      <c r="AX156" s="142"/>
      <c r="AY156" s="142"/>
      <c r="AZ156" s="142"/>
      <c r="BA156" s="142"/>
      <c r="BB156" s="142"/>
      <c r="BI156" s="36"/>
      <c r="BJ156" s="36"/>
      <c r="BK156" s="36"/>
      <c r="BL156" s="36"/>
      <c r="BM156" s="36"/>
      <c r="BN156" s="36"/>
      <c r="BO156" s="36"/>
      <c r="BP156" s="36"/>
      <c r="BQ156" s="36"/>
      <c r="BR156" s="36"/>
      <c r="BS156" s="36"/>
      <c r="BT156" s="215"/>
    </row>
    <row r="157" s="28" customFormat="1" spans="1:72">
      <c r="A157" s="142"/>
      <c r="B157" s="142"/>
      <c r="C157" s="142"/>
      <c r="D157" s="142"/>
      <c r="E157" s="142"/>
      <c r="F157" s="142"/>
      <c r="G157" s="142"/>
      <c r="H157" s="142"/>
      <c r="I157" s="142"/>
      <c r="J157" s="142"/>
      <c r="K157" s="142"/>
      <c r="L157" s="142"/>
      <c r="M157" s="142"/>
      <c r="N157" s="142"/>
      <c r="O157" s="142"/>
      <c r="P157" s="142"/>
      <c r="Q157" s="142"/>
      <c r="R157" s="142"/>
      <c r="S157" s="142"/>
      <c r="T157" s="142"/>
      <c r="U157" s="142"/>
      <c r="V157" s="142"/>
      <c r="W157" s="142"/>
      <c r="X157" s="142"/>
      <c r="Y157" s="142"/>
      <c r="Z157" s="142"/>
      <c r="AA157" s="142"/>
      <c r="AB157" s="142"/>
      <c r="AC157" s="142"/>
      <c r="AD157" s="142"/>
      <c r="AE157" s="142"/>
      <c r="AF157" s="142"/>
      <c r="AG157" s="142"/>
      <c r="AH157" s="142"/>
      <c r="AI157" s="142"/>
      <c r="AJ157" s="142"/>
      <c r="AK157" s="142"/>
      <c r="AL157" s="142"/>
      <c r="AM157" s="142"/>
      <c r="AN157" s="142"/>
      <c r="AO157" s="142"/>
      <c r="AP157" s="142"/>
      <c r="AQ157" s="142"/>
      <c r="AR157" s="142"/>
      <c r="AS157" s="142"/>
      <c r="AT157" s="142"/>
      <c r="AU157" s="142"/>
      <c r="AV157" s="142"/>
      <c r="AW157" s="142"/>
      <c r="AX157" s="142"/>
      <c r="AY157" s="142"/>
      <c r="AZ157" s="142"/>
      <c r="BA157" s="142"/>
      <c r="BB157" s="142"/>
      <c r="BI157" s="36"/>
      <c r="BJ157" s="36"/>
      <c r="BK157" s="36"/>
      <c r="BL157" s="36"/>
      <c r="BM157" s="36"/>
      <c r="BN157" s="36"/>
      <c r="BO157" s="36"/>
      <c r="BP157" s="36"/>
      <c r="BQ157" s="36"/>
      <c r="BR157" s="36"/>
      <c r="BS157" s="36"/>
      <c r="BT157" s="215"/>
    </row>
    <row r="158" s="28" customFormat="1" spans="1:72">
      <c r="A158" s="142"/>
      <c r="B158" s="142"/>
      <c r="C158" s="142"/>
      <c r="D158" s="142"/>
      <c r="E158" s="142"/>
      <c r="F158" s="142"/>
      <c r="G158" s="142"/>
      <c r="H158" s="142"/>
      <c r="I158" s="142"/>
      <c r="J158" s="142"/>
      <c r="K158" s="142"/>
      <c r="L158" s="142"/>
      <c r="M158" s="142"/>
      <c r="N158" s="142"/>
      <c r="O158" s="142"/>
      <c r="P158" s="142"/>
      <c r="Q158" s="142"/>
      <c r="R158" s="142"/>
      <c r="S158" s="142"/>
      <c r="T158" s="142"/>
      <c r="U158" s="142"/>
      <c r="V158" s="142"/>
      <c r="W158" s="142"/>
      <c r="X158" s="142"/>
      <c r="Y158" s="142"/>
      <c r="Z158" s="142"/>
      <c r="AA158" s="142"/>
      <c r="AB158" s="142"/>
      <c r="AC158" s="142"/>
      <c r="AD158" s="142"/>
      <c r="AE158" s="142"/>
      <c r="AF158" s="142"/>
      <c r="AG158" s="142"/>
      <c r="AH158" s="142"/>
      <c r="AI158" s="142"/>
      <c r="AJ158" s="142"/>
      <c r="AK158" s="142"/>
      <c r="AL158" s="142"/>
      <c r="AM158" s="142"/>
      <c r="AN158" s="142"/>
      <c r="AO158" s="142"/>
      <c r="AP158" s="142"/>
      <c r="AQ158" s="142"/>
      <c r="AR158" s="142"/>
      <c r="AS158" s="142"/>
      <c r="AT158" s="142"/>
      <c r="AU158" s="142"/>
      <c r="AV158" s="142"/>
      <c r="AW158" s="142"/>
      <c r="AX158" s="142"/>
      <c r="AY158" s="142"/>
      <c r="AZ158" s="142"/>
      <c r="BA158" s="142"/>
      <c r="BB158" s="142"/>
      <c r="BI158" s="36"/>
      <c r="BJ158" s="36"/>
      <c r="BK158" s="36"/>
      <c r="BL158" s="36"/>
      <c r="BM158" s="36"/>
      <c r="BN158" s="36"/>
      <c r="BO158" s="36"/>
      <c r="BP158" s="36"/>
      <c r="BQ158" s="36"/>
      <c r="BR158" s="36"/>
      <c r="BS158" s="36"/>
      <c r="BT158" s="215"/>
    </row>
    <row r="159" s="28" customFormat="1" spans="1:72">
      <c r="A159" s="142"/>
      <c r="B159" s="142"/>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I159" s="36"/>
      <c r="BJ159" s="36"/>
      <c r="BK159" s="36"/>
      <c r="BL159" s="36"/>
      <c r="BM159" s="36"/>
      <c r="BN159" s="36"/>
      <c r="BO159" s="36"/>
      <c r="BP159" s="36"/>
      <c r="BQ159" s="36"/>
      <c r="BR159" s="36"/>
      <c r="BS159" s="36"/>
      <c r="BT159" s="215"/>
    </row>
    <row r="160" s="28" customFormat="1" spans="1:72">
      <c r="A160" s="142"/>
      <c r="B160" s="142"/>
      <c r="C160" s="142"/>
      <c r="D160" s="142"/>
      <c r="E160" s="142"/>
      <c r="F160" s="142"/>
      <c r="G160" s="142"/>
      <c r="H160" s="142"/>
      <c r="I160" s="142"/>
      <c r="J160" s="142"/>
      <c r="K160" s="142"/>
      <c r="L160" s="142"/>
      <c r="M160" s="142"/>
      <c r="N160" s="142"/>
      <c r="O160" s="142"/>
      <c r="P160" s="142"/>
      <c r="Q160" s="142"/>
      <c r="R160" s="142"/>
      <c r="S160" s="142"/>
      <c r="T160" s="142"/>
      <c r="U160" s="142"/>
      <c r="V160" s="142"/>
      <c r="W160" s="142"/>
      <c r="X160" s="142"/>
      <c r="Y160" s="142"/>
      <c r="Z160" s="142"/>
      <c r="AA160" s="142"/>
      <c r="AB160" s="142"/>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c r="BB160" s="142"/>
      <c r="BI160" s="36"/>
      <c r="BJ160" s="36"/>
      <c r="BK160" s="36"/>
      <c r="BL160" s="36"/>
      <c r="BM160" s="36"/>
      <c r="BN160" s="36"/>
      <c r="BO160" s="36"/>
      <c r="BP160" s="36"/>
      <c r="BQ160" s="36"/>
      <c r="BR160" s="36"/>
      <c r="BS160" s="36"/>
      <c r="BT160" s="215"/>
    </row>
    <row r="161" s="28" customFormat="1" spans="1:72">
      <c r="A161" s="142"/>
      <c r="B161" s="142"/>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I161" s="36"/>
      <c r="BJ161" s="36"/>
      <c r="BK161" s="36"/>
      <c r="BL161" s="36"/>
      <c r="BM161" s="36"/>
      <c r="BN161" s="36"/>
      <c r="BO161" s="36"/>
      <c r="BP161" s="36"/>
      <c r="BQ161" s="36"/>
      <c r="BR161" s="36"/>
      <c r="BS161" s="36"/>
      <c r="BT161" s="215"/>
    </row>
    <row r="162" s="28" customFormat="1" spans="1:72">
      <c r="A162" s="142"/>
      <c r="B162" s="142"/>
      <c r="C162" s="142"/>
      <c r="D162" s="142"/>
      <c r="E162" s="142"/>
      <c r="F162" s="142"/>
      <c r="G162" s="142"/>
      <c r="H162" s="142"/>
      <c r="I162" s="142"/>
      <c r="J162" s="142"/>
      <c r="K162" s="142"/>
      <c r="L162" s="142"/>
      <c r="M162" s="142"/>
      <c r="N162" s="142"/>
      <c r="O162" s="142"/>
      <c r="P162" s="142"/>
      <c r="Q162" s="142"/>
      <c r="R162" s="142"/>
      <c r="S162" s="142"/>
      <c r="T162" s="142"/>
      <c r="U162" s="142"/>
      <c r="V162" s="142"/>
      <c r="W162" s="142"/>
      <c r="X162" s="142"/>
      <c r="Y162" s="142"/>
      <c r="Z162" s="142"/>
      <c r="AA162" s="142"/>
      <c r="AB162" s="142"/>
      <c r="AC162" s="142"/>
      <c r="AD162" s="142"/>
      <c r="AE162" s="142"/>
      <c r="AF162" s="142"/>
      <c r="AG162" s="142"/>
      <c r="AH162" s="142"/>
      <c r="AI162" s="142"/>
      <c r="AJ162" s="142"/>
      <c r="AK162" s="142"/>
      <c r="AL162" s="142"/>
      <c r="AM162" s="142"/>
      <c r="AN162" s="142"/>
      <c r="AO162" s="142"/>
      <c r="AP162" s="142"/>
      <c r="AQ162" s="142"/>
      <c r="AR162" s="142"/>
      <c r="AS162" s="142"/>
      <c r="AT162" s="142"/>
      <c r="AU162" s="142"/>
      <c r="AV162" s="142"/>
      <c r="AW162" s="142"/>
      <c r="AX162" s="142"/>
      <c r="AY162" s="142"/>
      <c r="AZ162" s="142"/>
      <c r="BA162" s="142"/>
      <c r="BB162" s="142"/>
      <c r="BI162" s="36"/>
      <c r="BJ162" s="36"/>
      <c r="BK162" s="36"/>
      <c r="BL162" s="36"/>
      <c r="BM162" s="36"/>
      <c r="BN162" s="36"/>
      <c r="BO162" s="36"/>
      <c r="BP162" s="36"/>
      <c r="BQ162" s="36"/>
      <c r="BR162" s="36"/>
      <c r="BS162" s="36"/>
      <c r="BT162" s="215"/>
    </row>
    <row r="163" s="28" customFormat="1" spans="1:72">
      <c r="A163" s="142"/>
      <c r="B163" s="142"/>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c r="Y163" s="142"/>
      <c r="Z163" s="142"/>
      <c r="AA163" s="142"/>
      <c r="AB163" s="142"/>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I163" s="36"/>
      <c r="BJ163" s="36"/>
      <c r="BK163" s="36"/>
      <c r="BL163" s="36"/>
      <c r="BM163" s="36"/>
      <c r="BN163" s="36"/>
      <c r="BO163" s="36"/>
      <c r="BP163" s="36"/>
      <c r="BQ163" s="36"/>
      <c r="BR163" s="36"/>
      <c r="BS163" s="36"/>
      <c r="BT163" s="215"/>
    </row>
    <row r="164" s="28" customFormat="1" spans="1:72">
      <c r="A164" s="142"/>
      <c r="B164" s="142"/>
      <c r="C164" s="142"/>
      <c r="D164" s="142"/>
      <c r="E164" s="142"/>
      <c r="F164" s="142"/>
      <c r="G164" s="142"/>
      <c r="H164" s="142"/>
      <c r="I164" s="142"/>
      <c r="J164" s="142"/>
      <c r="K164" s="142"/>
      <c r="L164" s="142"/>
      <c r="M164" s="142"/>
      <c r="N164" s="142"/>
      <c r="O164" s="142"/>
      <c r="P164" s="142"/>
      <c r="Q164" s="142"/>
      <c r="R164" s="142"/>
      <c r="S164" s="142"/>
      <c r="T164" s="142"/>
      <c r="U164" s="142"/>
      <c r="V164" s="142"/>
      <c r="W164" s="142"/>
      <c r="X164" s="142"/>
      <c r="Y164" s="142"/>
      <c r="Z164" s="142"/>
      <c r="AA164" s="142"/>
      <c r="AB164" s="142"/>
      <c r="AC164" s="142"/>
      <c r="AD164" s="142"/>
      <c r="AE164" s="142"/>
      <c r="AF164" s="142"/>
      <c r="AG164" s="142"/>
      <c r="AH164" s="142"/>
      <c r="AI164" s="142"/>
      <c r="AJ164" s="142"/>
      <c r="AK164" s="142"/>
      <c r="AL164" s="142"/>
      <c r="AM164" s="142"/>
      <c r="AN164" s="142"/>
      <c r="AO164" s="142"/>
      <c r="AP164" s="142"/>
      <c r="AQ164" s="142"/>
      <c r="AR164" s="142"/>
      <c r="AS164" s="142"/>
      <c r="AT164" s="142"/>
      <c r="AU164" s="142"/>
      <c r="AV164" s="142"/>
      <c r="AW164" s="142"/>
      <c r="AX164" s="142"/>
      <c r="AY164" s="142"/>
      <c r="AZ164" s="142"/>
      <c r="BA164" s="142"/>
      <c r="BB164" s="142"/>
      <c r="BI164" s="36"/>
      <c r="BJ164" s="36"/>
      <c r="BK164" s="36"/>
      <c r="BL164" s="36"/>
      <c r="BM164" s="36"/>
      <c r="BN164" s="36"/>
      <c r="BO164" s="36"/>
      <c r="BP164" s="36"/>
      <c r="BQ164" s="36"/>
      <c r="BR164" s="36"/>
      <c r="BS164" s="36"/>
      <c r="BT164" s="215"/>
    </row>
    <row r="165" s="28" customFormat="1" spans="1:72">
      <c r="A165" s="142"/>
      <c r="B165" s="142"/>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142"/>
      <c r="AA165" s="142"/>
      <c r="AB165" s="142"/>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I165" s="36"/>
      <c r="BJ165" s="36"/>
      <c r="BK165" s="36"/>
      <c r="BL165" s="36"/>
      <c r="BM165" s="36"/>
      <c r="BN165" s="36"/>
      <c r="BO165" s="36"/>
      <c r="BP165" s="36"/>
      <c r="BQ165" s="36"/>
      <c r="BR165" s="36"/>
      <c r="BS165" s="36"/>
      <c r="BT165" s="215"/>
    </row>
    <row r="166" s="28" customFormat="1" spans="1:72">
      <c r="A166" s="142"/>
      <c r="B166" s="142"/>
      <c r="C166" s="142"/>
      <c r="D166" s="142"/>
      <c r="E166" s="142"/>
      <c r="F166" s="142"/>
      <c r="G166" s="142"/>
      <c r="H166" s="142"/>
      <c r="I166" s="142"/>
      <c r="J166" s="142"/>
      <c r="K166" s="142"/>
      <c r="L166" s="142"/>
      <c r="M166" s="142"/>
      <c r="N166" s="142"/>
      <c r="O166" s="142"/>
      <c r="P166" s="142"/>
      <c r="Q166" s="142"/>
      <c r="R166" s="142"/>
      <c r="S166" s="142"/>
      <c r="T166" s="142"/>
      <c r="U166" s="142"/>
      <c r="V166" s="142"/>
      <c r="W166" s="142"/>
      <c r="X166" s="142"/>
      <c r="Y166" s="142"/>
      <c r="Z166" s="142"/>
      <c r="AA166" s="142"/>
      <c r="AB166" s="142"/>
      <c r="AC166" s="142"/>
      <c r="AD166" s="142"/>
      <c r="AE166" s="142"/>
      <c r="AF166" s="142"/>
      <c r="AG166" s="142"/>
      <c r="AH166" s="142"/>
      <c r="AI166" s="142"/>
      <c r="AJ166" s="142"/>
      <c r="AK166" s="142"/>
      <c r="AL166" s="142"/>
      <c r="AM166" s="142"/>
      <c r="AN166" s="142"/>
      <c r="AO166" s="142"/>
      <c r="AP166" s="142"/>
      <c r="AQ166" s="142"/>
      <c r="AR166" s="142"/>
      <c r="AS166" s="142"/>
      <c r="AT166" s="142"/>
      <c r="AU166" s="142"/>
      <c r="AV166" s="142"/>
      <c r="AW166" s="142"/>
      <c r="AX166" s="142"/>
      <c r="AY166" s="142"/>
      <c r="AZ166" s="142"/>
      <c r="BA166" s="142"/>
      <c r="BB166" s="142"/>
      <c r="BI166" s="36"/>
      <c r="BJ166" s="36"/>
      <c r="BK166" s="36"/>
      <c r="BL166" s="36"/>
      <c r="BM166" s="36"/>
      <c r="BN166" s="36"/>
      <c r="BO166" s="36"/>
      <c r="BP166" s="36"/>
      <c r="BQ166" s="36"/>
      <c r="BR166" s="36"/>
      <c r="BS166" s="36"/>
      <c r="BT166" s="215"/>
    </row>
    <row r="167" s="28" customFormat="1" spans="1:72">
      <c r="A167" s="142"/>
      <c r="B167" s="142"/>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c r="AB167" s="142"/>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I167" s="36"/>
      <c r="BJ167" s="36"/>
      <c r="BK167" s="36"/>
      <c r="BL167" s="36"/>
      <c r="BM167" s="36"/>
      <c r="BN167" s="36"/>
      <c r="BO167" s="36"/>
      <c r="BP167" s="36"/>
      <c r="BQ167" s="36"/>
      <c r="BR167" s="36"/>
      <c r="BS167" s="36"/>
      <c r="BT167" s="215"/>
    </row>
    <row r="168" s="28" customFormat="1" spans="1:72">
      <c r="A168" s="142"/>
      <c r="B168" s="142"/>
      <c r="C168" s="142"/>
      <c r="D168" s="142"/>
      <c r="E168" s="142"/>
      <c r="F168" s="142"/>
      <c r="G168" s="142"/>
      <c r="H168" s="142"/>
      <c r="I168" s="142"/>
      <c r="J168" s="142"/>
      <c r="K168" s="142"/>
      <c r="L168" s="142"/>
      <c r="M168" s="142"/>
      <c r="N168" s="142"/>
      <c r="O168" s="142"/>
      <c r="P168" s="142"/>
      <c r="Q168" s="142"/>
      <c r="R168" s="142"/>
      <c r="S168" s="142"/>
      <c r="T168" s="142"/>
      <c r="U168" s="142"/>
      <c r="V168" s="142"/>
      <c r="W168" s="142"/>
      <c r="X168" s="142"/>
      <c r="Y168" s="142"/>
      <c r="Z168" s="142"/>
      <c r="AA168" s="142"/>
      <c r="AB168" s="142"/>
      <c r="AC168" s="142"/>
      <c r="AD168" s="142"/>
      <c r="AE168" s="142"/>
      <c r="AF168" s="142"/>
      <c r="AG168" s="142"/>
      <c r="AH168" s="142"/>
      <c r="AI168" s="142"/>
      <c r="AJ168" s="142"/>
      <c r="AK168" s="142"/>
      <c r="AL168" s="142"/>
      <c r="AM168" s="142"/>
      <c r="AN168" s="142"/>
      <c r="AO168" s="142"/>
      <c r="AP168" s="142"/>
      <c r="AQ168" s="142"/>
      <c r="AR168" s="142"/>
      <c r="AS168" s="142"/>
      <c r="AT168" s="142"/>
      <c r="AU168" s="142"/>
      <c r="AV168" s="142"/>
      <c r="AW168" s="142"/>
      <c r="AX168" s="142"/>
      <c r="AY168" s="142"/>
      <c r="AZ168" s="142"/>
      <c r="BA168" s="142"/>
      <c r="BB168" s="142"/>
      <c r="BI168" s="36"/>
      <c r="BJ168" s="36"/>
      <c r="BK168" s="36"/>
      <c r="BL168" s="36"/>
      <c r="BM168" s="36"/>
      <c r="BN168" s="36"/>
      <c r="BO168" s="36"/>
      <c r="BP168" s="36"/>
      <c r="BQ168" s="36"/>
      <c r="BR168" s="36"/>
      <c r="BS168" s="36"/>
      <c r="BT168" s="215"/>
    </row>
    <row r="169" s="28" customFormat="1" spans="1:72">
      <c r="A169" s="142"/>
      <c r="B169" s="142"/>
      <c r="C169" s="142"/>
      <c r="D169" s="142"/>
      <c r="E169" s="142"/>
      <c r="F169" s="142"/>
      <c r="G169" s="142"/>
      <c r="H169" s="142"/>
      <c r="I169" s="142"/>
      <c r="J169" s="142"/>
      <c r="K169" s="142"/>
      <c r="L169" s="142"/>
      <c r="M169" s="142"/>
      <c r="N169" s="142"/>
      <c r="O169" s="142"/>
      <c r="P169" s="142"/>
      <c r="Q169" s="142"/>
      <c r="R169" s="142"/>
      <c r="S169" s="142"/>
      <c r="T169" s="142"/>
      <c r="U169" s="142"/>
      <c r="V169" s="142"/>
      <c r="W169" s="142"/>
      <c r="X169" s="142"/>
      <c r="Y169" s="142"/>
      <c r="Z169" s="142"/>
      <c r="AA169" s="142"/>
      <c r="AB169" s="142"/>
      <c r="AC169" s="142"/>
      <c r="AD169" s="142"/>
      <c r="AE169" s="142"/>
      <c r="AF169" s="142"/>
      <c r="AG169" s="142"/>
      <c r="AH169" s="142"/>
      <c r="AI169" s="142"/>
      <c r="AJ169" s="142"/>
      <c r="AK169" s="142"/>
      <c r="AL169" s="142"/>
      <c r="AM169" s="142"/>
      <c r="AN169" s="142"/>
      <c r="AO169" s="142"/>
      <c r="AP169" s="142"/>
      <c r="AQ169" s="142"/>
      <c r="AR169" s="142"/>
      <c r="AS169" s="142"/>
      <c r="AT169" s="142"/>
      <c r="AU169" s="142"/>
      <c r="AV169" s="142"/>
      <c r="AW169" s="142"/>
      <c r="AX169" s="142"/>
      <c r="AY169" s="142"/>
      <c r="AZ169" s="142"/>
      <c r="BA169" s="142"/>
      <c r="BB169" s="142"/>
      <c r="BI169" s="36"/>
      <c r="BJ169" s="36"/>
      <c r="BK169" s="36"/>
      <c r="BL169" s="36"/>
      <c r="BM169" s="36"/>
      <c r="BN169" s="36"/>
      <c r="BO169" s="36"/>
      <c r="BP169" s="36"/>
      <c r="BQ169" s="36"/>
      <c r="BR169" s="36"/>
      <c r="BS169" s="36"/>
      <c r="BT169" s="215"/>
    </row>
    <row r="170" s="28" customFormat="1" spans="1:72">
      <c r="A170" s="142"/>
      <c r="B170" s="142"/>
      <c r="C170" s="142"/>
      <c r="D170" s="142"/>
      <c r="E170" s="142"/>
      <c r="F170" s="142"/>
      <c r="G170" s="142"/>
      <c r="H170" s="142"/>
      <c r="I170" s="142"/>
      <c r="J170" s="142"/>
      <c r="K170" s="142"/>
      <c r="L170" s="142"/>
      <c r="M170" s="142"/>
      <c r="N170" s="142"/>
      <c r="O170" s="142"/>
      <c r="P170" s="142"/>
      <c r="Q170" s="142"/>
      <c r="R170" s="142"/>
      <c r="S170" s="142"/>
      <c r="T170" s="142"/>
      <c r="U170" s="142"/>
      <c r="V170" s="142"/>
      <c r="W170" s="142"/>
      <c r="X170" s="142"/>
      <c r="Y170" s="142"/>
      <c r="Z170" s="142"/>
      <c r="AA170" s="142"/>
      <c r="AB170" s="142"/>
      <c r="AC170" s="142"/>
      <c r="AD170" s="142"/>
      <c r="AE170" s="142"/>
      <c r="AF170" s="142"/>
      <c r="AG170" s="142"/>
      <c r="AH170" s="142"/>
      <c r="AI170" s="142"/>
      <c r="AJ170" s="142"/>
      <c r="AK170" s="142"/>
      <c r="AL170" s="142"/>
      <c r="AM170" s="142"/>
      <c r="AN170" s="142"/>
      <c r="AO170" s="142"/>
      <c r="AP170" s="142"/>
      <c r="AQ170" s="142"/>
      <c r="AR170" s="142"/>
      <c r="AS170" s="142"/>
      <c r="AT170" s="142"/>
      <c r="AU170" s="142"/>
      <c r="AV170" s="142"/>
      <c r="AW170" s="142"/>
      <c r="AX170" s="142"/>
      <c r="AY170" s="142"/>
      <c r="AZ170" s="142"/>
      <c r="BA170" s="142"/>
      <c r="BB170" s="142"/>
      <c r="BI170" s="36"/>
      <c r="BJ170" s="36"/>
      <c r="BK170" s="36"/>
      <c r="BL170" s="36"/>
      <c r="BM170" s="36"/>
      <c r="BN170" s="36"/>
      <c r="BO170" s="36"/>
      <c r="BP170" s="36"/>
      <c r="BQ170" s="36"/>
      <c r="BR170" s="36"/>
      <c r="BS170" s="36"/>
      <c r="BT170" s="215"/>
    </row>
    <row r="171" s="28" customFormat="1" spans="1:72">
      <c r="A171" s="142"/>
      <c r="B171" s="142"/>
      <c r="C171" s="142"/>
      <c r="D171" s="142"/>
      <c r="E171" s="142"/>
      <c r="F171" s="142"/>
      <c r="G171" s="142"/>
      <c r="H171" s="142"/>
      <c r="I171" s="142"/>
      <c r="J171" s="142"/>
      <c r="K171" s="142"/>
      <c r="L171" s="142"/>
      <c r="M171" s="142"/>
      <c r="N171" s="142"/>
      <c r="O171" s="142"/>
      <c r="P171" s="142"/>
      <c r="Q171" s="142"/>
      <c r="R171" s="142"/>
      <c r="S171" s="142"/>
      <c r="T171" s="142"/>
      <c r="U171" s="142"/>
      <c r="V171" s="142"/>
      <c r="W171" s="142"/>
      <c r="X171" s="142"/>
      <c r="Y171" s="142"/>
      <c r="Z171" s="142"/>
      <c r="AA171" s="142"/>
      <c r="AB171" s="142"/>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c r="BB171" s="142"/>
      <c r="BI171" s="36"/>
      <c r="BJ171" s="36"/>
      <c r="BK171" s="36"/>
      <c r="BL171" s="36"/>
      <c r="BM171" s="36"/>
      <c r="BN171" s="36"/>
      <c r="BO171" s="36"/>
      <c r="BP171" s="36"/>
      <c r="BQ171" s="36"/>
      <c r="BR171" s="36"/>
      <c r="BS171" s="36"/>
      <c r="BT171" s="215"/>
    </row>
    <row r="172" s="28" customFormat="1" spans="1:72">
      <c r="A172" s="142"/>
      <c r="B172" s="142"/>
      <c r="C172" s="142"/>
      <c r="D172" s="142"/>
      <c r="E172" s="142"/>
      <c r="F172" s="142"/>
      <c r="G172" s="142"/>
      <c r="H172" s="142"/>
      <c r="I172" s="142"/>
      <c r="J172" s="142"/>
      <c r="K172" s="142"/>
      <c r="L172" s="142"/>
      <c r="M172" s="142"/>
      <c r="N172" s="142"/>
      <c r="O172" s="142"/>
      <c r="P172" s="142"/>
      <c r="Q172" s="142"/>
      <c r="R172" s="142"/>
      <c r="S172" s="142"/>
      <c r="T172" s="142"/>
      <c r="U172" s="142"/>
      <c r="V172" s="142"/>
      <c r="W172" s="142"/>
      <c r="X172" s="142"/>
      <c r="Y172" s="142"/>
      <c r="Z172" s="142"/>
      <c r="AA172" s="142"/>
      <c r="AB172" s="142"/>
      <c r="AC172" s="142"/>
      <c r="AD172" s="142"/>
      <c r="AE172" s="142"/>
      <c r="AF172" s="142"/>
      <c r="AG172" s="142"/>
      <c r="AH172" s="142"/>
      <c r="AI172" s="142"/>
      <c r="AJ172" s="142"/>
      <c r="AK172" s="142"/>
      <c r="AL172" s="142"/>
      <c r="AM172" s="142"/>
      <c r="AN172" s="142"/>
      <c r="AO172" s="142"/>
      <c r="AP172" s="142"/>
      <c r="AQ172" s="142"/>
      <c r="AR172" s="142"/>
      <c r="AS172" s="142"/>
      <c r="AT172" s="142"/>
      <c r="AU172" s="142"/>
      <c r="AV172" s="142"/>
      <c r="AW172" s="142"/>
      <c r="AX172" s="142"/>
      <c r="AY172" s="142"/>
      <c r="AZ172" s="142"/>
      <c r="BA172" s="142"/>
      <c r="BB172" s="142"/>
      <c r="BI172" s="36"/>
      <c r="BJ172" s="36"/>
      <c r="BK172" s="36"/>
      <c r="BL172" s="36"/>
      <c r="BM172" s="36"/>
      <c r="BN172" s="36"/>
      <c r="BO172" s="36"/>
      <c r="BP172" s="36"/>
      <c r="BQ172" s="36"/>
      <c r="BR172" s="36"/>
      <c r="BS172" s="36"/>
      <c r="BT172" s="215"/>
    </row>
    <row r="173" s="28" customFormat="1" spans="1:72">
      <c r="A173" s="142"/>
      <c r="B173" s="142"/>
      <c r="C173" s="142"/>
      <c r="D173" s="142"/>
      <c r="E173" s="142"/>
      <c r="F173" s="142"/>
      <c r="G173" s="142"/>
      <c r="H173" s="142"/>
      <c r="I173" s="142"/>
      <c r="J173" s="142"/>
      <c r="K173" s="142"/>
      <c r="L173" s="142"/>
      <c r="M173" s="142"/>
      <c r="N173" s="142"/>
      <c r="O173" s="142"/>
      <c r="P173" s="142"/>
      <c r="Q173" s="142"/>
      <c r="R173" s="142"/>
      <c r="S173" s="142"/>
      <c r="T173" s="142"/>
      <c r="U173" s="142"/>
      <c r="V173" s="142"/>
      <c r="W173" s="142"/>
      <c r="X173" s="142"/>
      <c r="Y173" s="142"/>
      <c r="Z173" s="142"/>
      <c r="AA173" s="142"/>
      <c r="AB173" s="142"/>
      <c r="AC173" s="142"/>
      <c r="AD173" s="142"/>
      <c r="AE173" s="142"/>
      <c r="AF173" s="142"/>
      <c r="AG173" s="142"/>
      <c r="AH173" s="142"/>
      <c r="AI173" s="142"/>
      <c r="AJ173" s="142"/>
      <c r="AK173" s="142"/>
      <c r="AL173" s="142"/>
      <c r="AM173" s="142"/>
      <c r="AN173" s="142"/>
      <c r="AO173" s="142"/>
      <c r="AP173" s="142"/>
      <c r="AQ173" s="142"/>
      <c r="AR173" s="142"/>
      <c r="AS173" s="142"/>
      <c r="AT173" s="142"/>
      <c r="AU173" s="142"/>
      <c r="AV173" s="142"/>
      <c r="AW173" s="142"/>
      <c r="AX173" s="142"/>
      <c r="AY173" s="142"/>
      <c r="AZ173" s="142"/>
      <c r="BA173" s="142"/>
      <c r="BB173" s="142"/>
      <c r="BI173" s="36"/>
      <c r="BJ173" s="36"/>
      <c r="BK173" s="36"/>
      <c r="BL173" s="36"/>
      <c r="BM173" s="36"/>
      <c r="BN173" s="36"/>
      <c r="BO173" s="36"/>
      <c r="BP173" s="36"/>
      <c r="BQ173" s="36"/>
      <c r="BR173" s="36"/>
      <c r="BS173" s="36"/>
      <c r="BT173" s="215"/>
    </row>
    <row r="174" s="28" customFormat="1" spans="1:72">
      <c r="A174" s="142"/>
      <c r="B174" s="142"/>
      <c r="C174" s="142"/>
      <c r="D174" s="142"/>
      <c r="E174" s="142"/>
      <c r="F174" s="142"/>
      <c r="G174" s="142"/>
      <c r="H174" s="142"/>
      <c r="I174" s="142"/>
      <c r="J174" s="142"/>
      <c r="K174" s="142"/>
      <c r="L174" s="142"/>
      <c r="M174" s="142"/>
      <c r="N174" s="142"/>
      <c r="O174" s="142"/>
      <c r="P174" s="142"/>
      <c r="Q174" s="142"/>
      <c r="R174" s="142"/>
      <c r="S174" s="142"/>
      <c r="T174" s="142"/>
      <c r="U174" s="142"/>
      <c r="V174" s="142"/>
      <c r="W174" s="142"/>
      <c r="X174" s="142"/>
      <c r="Y174" s="142"/>
      <c r="Z174" s="142"/>
      <c r="AA174" s="142"/>
      <c r="AB174" s="142"/>
      <c r="AC174" s="142"/>
      <c r="AD174" s="142"/>
      <c r="AE174" s="142"/>
      <c r="AF174" s="142"/>
      <c r="AG174" s="142"/>
      <c r="AH174" s="142"/>
      <c r="AI174" s="142"/>
      <c r="AJ174" s="142"/>
      <c r="AK174" s="142"/>
      <c r="AL174" s="142"/>
      <c r="AM174" s="142"/>
      <c r="AN174" s="142"/>
      <c r="AO174" s="142"/>
      <c r="AP174" s="142"/>
      <c r="AQ174" s="142"/>
      <c r="AR174" s="142"/>
      <c r="AS174" s="142"/>
      <c r="AT174" s="142"/>
      <c r="AU174" s="142"/>
      <c r="AV174" s="142"/>
      <c r="AW174" s="142"/>
      <c r="AX174" s="142"/>
      <c r="AY174" s="142"/>
      <c r="AZ174" s="142"/>
      <c r="BA174" s="142"/>
      <c r="BB174" s="142"/>
      <c r="BI174" s="36"/>
      <c r="BJ174" s="36"/>
      <c r="BK174" s="36"/>
      <c r="BL174" s="36"/>
      <c r="BM174" s="36"/>
      <c r="BN174" s="36"/>
      <c r="BO174" s="36"/>
      <c r="BP174" s="36"/>
      <c r="BQ174" s="36"/>
      <c r="BR174" s="36"/>
      <c r="BS174" s="36"/>
      <c r="BT174" s="215"/>
    </row>
  </sheetData>
  <sheetProtection password="D01C" sheet="1" selectLockedCells="1" objects="1"/>
  <mergeCells count="375">
    <mergeCell ref="B7:O7"/>
    <mergeCell ref="G9:H9"/>
    <mergeCell ref="I9:J9"/>
    <mergeCell ref="E14:G14"/>
    <mergeCell ref="H14:K14"/>
    <mergeCell ref="E15:G15"/>
    <mergeCell ref="H15:K15"/>
    <mergeCell ref="E16:G16"/>
    <mergeCell ref="H16:K16"/>
    <mergeCell ref="E17:G17"/>
    <mergeCell ref="H17:K17"/>
    <mergeCell ref="E18:G18"/>
    <mergeCell ref="H18:K18"/>
    <mergeCell ref="E19:G19"/>
    <mergeCell ref="H19:K19"/>
    <mergeCell ref="E20:G20"/>
    <mergeCell ref="H20:K20"/>
    <mergeCell ref="B23:O23"/>
    <mergeCell ref="C25:D25"/>
    <mergeCell ref="F25:G25"/>
    <mergeCell ref="H25:I25"/>
    <mergeCell ref="J25:K25"/>
    <mergeCell ref="L25:M25"/>
    <mergeCell ref="N25:O25"/>
    <mergeCell ref="B26:C26"/>
    <mergeCell ref="D26:E26"/>
    <mergeCell ref="F26:G26"/>
    <mergeCell ref="H26:I26"/>
    <mergeCell ref="J26:K26"/>
    <mergeCell ref="L26:O26"/>
    <mergeCell ref="B27:C27"/>
    <mergeCell ref="D27:E27"/>
    <mergeCell ref="F27:G27"/>
    <mergeCell ref="J27:K27"/>
    <mergeCell ref="L27:O27"/>
    <mergeCell ref="B28:C28"/>
    <mergeCell ref="D28:F28"/>
    <mergeCell ref="G28:H28"/>
    <mergeCell ref="I28:J28"/>
    <mergeCell ref="K28:M28"/>
    <mergeCell ref="Q28:R28"/>
    <mergeCell ref="B29:C29"/>
    <mergeCell ref="D29:H29"/>
    <mergeCell ref="I29:M29"/>
    <mergeCell ref="N29:O29"/>
    <mergeCell ref="Q29:R29"/>
    <mergeCell ref="B30:O30"/>
    <mergeCell ref="C31:D31"/>
    <mergeCell ref="E31:F31"/>
    <mergeCell ref="G31:I31"/>
    <mergeCell ref="J31:K31"/>
    <mergeCell ref="L31:M31"/>
    <mergeCell ref="C32:D32"/>
    <mergeCell ref="E32:F32"/>
    <mergeCell ref="G32:I32"/>
    <mergeCell ref="J32:K32"/>
    <mergeCell ref="L32:M32"/>
    <mergeCell ref="C33:D33"/>
    <mergeCell ref="E33:F33"/>
    <mergeCell ref="G33:I33"/>
    <mergeCell ref="J33:K33"/>
    <mergeCell ref="L33:M33"/>
    <mergeCell ref="C34:D34"/>
    <mergeCell ref="E34:F34"/>
    <mergeCell ref="G34:I34"/>
    <mergeCell ref="J34:K34"/>
    <mergeCell ref="L34:M34"/>
    <mergeCell ref="C35:D35"/>
    <mergeCell ref="E35:F35"/>
    <mergeCell ref="G35:I35"/>
    <mergeCell ref="J35:K35"/>
    <mergeCell ref="L35:M35"/>
    <mergeCell ref="C36:D36"/>
    <mergeCell ref="E36:F36"/>
    <mergeCell ref="G36:I36"/>
    <mergeCell ref="J36:K36"/>
    <mergeCell ref="L36:M36"/>
    <mergeCell ref="C37:D37"/>
    <mergeCell ref="E37:F37"/>
    <mergeCell ref="G37:I37"/>
    <mergeCell ref="J37:K37"/>
    <mergeCell ref="L37:M37"/>
    <mergeCell ref="C38:D38"/>
    <mergeCell ref="E38:F38"/>
    <mergeCell ref="G38:I38"/>
    <mergeCell ref="J38:K38"/>
    <mergeCell ref="L38:M38"/>
    <mergeCell ref="C39:D39"/>
    <mergeCell ref="E39:F39"/>
    <mergeCell ref="G39:I39"/>
    <mergeCell ref="J39:K39"/>
    <mergeCell ref="L39:M39"/>
    <mergeCell ref="C40:D40"/>
    <mergeCell ref="E40:F40"/>
    <mergeCell ref="G40:I40"/>
    <mergeCell ref="J40:K40"/>
    <mergeCell ref="L40:M40"/>
    <mergeCell ref="C41:D41"/>
    <mergeCell ref="E41:F41"/>
    <mergeCell ref="G41:I41"/>
    <mergeCell ref="J41:K41"/>
    <mergeCell ref="L41:M41"/>
    <mergeCell ref="C42:D42"/>
    <mergeCell ref="E42:F42"/>
    <mergeCell ref="G42:I42"/>
    <mergeCell ref="J42:K42"/>
    <mergeCell ref="L42:M42"/>
    <mergeCell ref="C43:D43"/>
    <mergeCell ref="E43:F43"/>
    <mergeCell ref="G43:I43"/>
    <mergeCell ref="J43:K43"/>
    <mergeCell ref="L43:M43"/>
    <mergeCell ref="B45:O45"/>
    <mergeCell ref="B46:O46"/>
    <mergeCell ref="C47:F47"/>
    <mergeCell ref="H47:I47"/>
    <mergeCell ref="J47:K47"/>
    <mergeCell ref="C48:F48"/>
    <mergeCell ref="H48:I48"/>
    <mergeCell ref="J48:K48"/>
    <mergeCell ref="C49:F49"/>
    <mergeCell ref="H49:I49"/>
    <mergeCell ref="J49:K49"/>
    <mergeCell ref="B50:L50"/>
    <mergeCell ref="N50:O50"/>
    <mergeCell ref="B51:O51"/>
    <mergeCell ref="C52:F52"/>
    <mergeCell ref="H52:I52"/>
    <mergeCell ref="J52:K52"/>
    <mergeCell ref="C53:F53"/>
    <mergeCell ref="H53:I53"/>
    <mergeCell ref="J53:K53"/>
    <mergeCell ref="C54:F54"/>
    <mergeCell ref="H54:I54"/>
    <mergeCell ref="J54:K54"/>
    <mergeCell ref="B55:L55"/>
    <mergeCell ref="N55:O55"/>
    <mergeCell ref="B56:O56"/>
    <mergeCell ref="C57:F57"/>
    <mergeCell ref="H57:I57"/>
    <mergeCell ref="J57:K57"/>
    <mergeCell ref="C58:F58"/>
    <mergeCell ref="H58:I58"/>
    <mergeCell ref="J58:K58"/>
    <mergeCell ref="C59:F59"/>
    <mergeCell ref="H59:I59"/>
    <mergeCell ref="J59:K59"/>
    <mergeCell ref="B60:L60"/>
    <mergeCell ref="N60:O60"/>
    <mergeCell ref="B61:O61"/>
    <mergeCell ref="C62:F62"/>
    <mergeCell ref="H62:I62"/>
    <mergeCell ref="J62:K62"/>
    <mergeCell ref="C63:F63"/>
    <mergeCell ref="H63:I63"/>
    <mergeCell ref="J63:K63"/>
    <mergeCell ref="C64:F64"/>
    <mergeCell ref="H64:I64"/>
    <mergeCell ref="J64:K64"/>
    <mergeCell ref="B65:L65"/>
    <mergeCell ref="N65:O65"/>
    <mergeCell ref="B66:O66"/>
    <mergeCell ref="C67:F67"/>
    <mergeCell ref="H67:I67"/>
    <mergeCell ref="J67:K67"/>
    <mergeCell ref="C68:F68"/>
    <mergeCell ref="H68:I68"/>
    <mergeCell ref="J68:K68"/>
    <mergeCell ref="C69:F69"/>
    <mergeCell ref="H69:I69"/>
    <mergeCell ref="J69:K69"/>
    <mergeCell ref="B70:L70"/>
    <mergeCell ref="N70:O70"/>
    <mergeCell ref="B71:O71"/>
    <mergeCell ref="C72:F72"/>
    <mergeCell ref="H72:I72"/>
    <mergeCell ref="J72:K72"/>
    <mergeCell ref="C73:F73"/>
    <mergeCell ref="H73:I73"/>
    <mergeCell ref="J73:K73"/>
    <mergeCell ref="C74:F74"/>
    <mergeCell ref="H74:I74"/>
    <mergeCell ref="J74:K74"/>
    <mergeCell ref="C75:F75"/>
    <mergeCell ref="H75:I75"/>
    <mergeCell ref="J75:K75"/>
    <mergeCell ref="B76:L76"/>
    <mergeCell ref="N76:O76"/>
    <mergeCell ref="B77:O77"/>
    <mergeCell ref="C78:F78"/>
    <mergeCell ref="H78:I78"/>
    <mergeCell ref="J78:K78"/>
    <mergeCell ref="C79:F79"/>
    <mergeCell ref="H79:I79"/>
    <mergeCell ref="J79:K79"/>
    <mergeCell ref="C80:F80"/>
    <mergeCell ref="H80:I80"/>
    <mergeCell ref="J80:K80"/>
    <mergeCell ref="B81:L81"/>
    <mergeCell ref="N81:O81"/>
    <mergeCell ref="B82:O82"/>
    <mergeCell ref="C83:F83"/>
    <mergeCell ref="H83:I83"/>
    <mergeCell ref="J83:K83"/>
    <mergeCell ref="C84:F84"/>
    <mergeCell ref="H84:I84"/>
    <mergeCell ref="J84:K84"/>
    <mergeCell ref="C85:F85"/>
    <mergeCell ref="H85:I85"/>
    <mergeCell ref="J85:K85"/>
    <mergeCell ref="B86:L86"/>
    <mergeCell ref="N86:O86"/>
    <mergeCell ref="B87:O87"/>
    <mergeCell ref="C88:F88"/>
    <mergeCell ref="J88:K88"/>
    <mergeCell ref="C89:F89"/>
    <mergeCell ref="J89:K89"/>
    <mergeCell ref="C90:F90"/>
    <mergeCell ref="J90:K90"/>
    <mergeCell ref="B91:L91"/>
    <mergeCell ref="N91:O91"/>
    <mergeCell ref="B92:O92"/>
    <mergeCell ref="C93:F93"/>
    <mergeCell ref="H93:I93"/>
    <mergeCell ref="J93:K93"/>
    <mergeCell ref="C94:F94"/>
    <mergeCell ref="H94:I94"/>
    <mergeCell ref="J94:K94"/>
    <mergeCell ref="C95:F95"/>
    <mergeCell ref="H95:I95"/>
    <mergeCell ref="J95:K95"/>
    <mergeCell ref="B96:L96"/>
    <mergeCell ref="N96:O96"/>
    <mergeCell ref="B97:O97"/>
    <mergeCell ref="B98:O98"/>
    <mergeCell ref="C99:E99"/>
    <mergeCell ref="F99:G99"/>
    <mergeCell ref="Z99:AA99"/>
    <mergeCell ref="C100:E100"/>
    <mergeCell ref="F100:G100"/>
    <mergeCell ref="Z100:AA100"/>
    <mergeCell ref="C101:E101"/>
    <mergeCell ref="F101:G101"/>
    <mergeCell ref="Z101:AA101"/>
    <mergeCell ref="C102:E102"/>
    <mergeCell ref="F102:G102"/>
    <mergeCell ref="Z102:AA102"/>
    <mergeCell ref="C103:E103"/>
    <mergeCell ref="F103:G103"/>
    <mergeCell ref="Z103:AA103"/>
    <mergeCell ref="C104:E104"/>
    <mergeCell ref="F104:G104"/>
    <mergeCell ref="Z104:AA104"/>
    <mergeCell ref="C105:E105"/>
    <mergeCell ref="F105:G105"/>
    <mergeCell ref="Z105:AA105"/>
    <mergeCell ref="B106:L106"/>
    <mergeCell ref="N106:O106"/>
    <mergeCell ref="B107:O107"/>
    <mergeCell ref="C108:E108"/>
    <mergeCell ref="F108:G108"/>
    <mergeCell ref="AB108:AC108"/>
    <mergeCell ref="AD108:AE108"/>
    <mergeCell ref="AF108:AG108"/>
    <mergeCell ref="C109:E109"/>
    <mergeCell ref="F109:G109"/>
    <mergeCell ref="AB109:AC109"/>
    <mergeCell ref="AD109:AE109"/>
    <mergeCell ref="AF109:AG109"/>
    <mergeCell ref="C110:E110"/>
    <mergeCell ref="F110:G110"/>
    <mergeCell ref="AB110:AC110"/>
    <mergeCell ref="AD110:AE110"/>
    <mergeCell ref="B111:L111"/>
    <mergeCell ref="N111:O111"/>
    <mergeCell ref="B112:O112"/>
    <mergeCell ref="C113:F113"/>
    <mergeCell ref="C114:F114"/>
    <mergeCell ref="C115:F115"/>
    <mergeCell ref="C116:F116"/>
    <mergeCell ref="C117:F117"/>
    <mergeCell ref="B118:L118"/>
    <mergeCell ref="N118:O118"/>
    <mergeCell ref="B119:O119"/>
    <mergeCell ref="D120:F120"/>
    <mergeCell ref="G120:H120"/>
    <mergeCell ref="D121:F121"/>
    <mergeCell ref="G121:H121"/>
    <mergeCell ref="D122:F122"/>
    <mergeCell ref="G122:H122"/>
    <mergeCell ref="D123:F123"/>
    <mergeCell ref="G123:H123"/>
    <mergeCell ref="B124:L124"/>
    <mergeCell ref="N124:O124"/>
    <mergeCell ref="B126:O126"/>
    <mergeCell ref="C127:E127"/>
    <mergeCell ref="F127:G127"/>
    <mergeCell ref="H127:J127"/>
    <mergeCell ref="K127:M127"/>
    <mergeCell ref="N127:O127"/>
    <mergeCell ref="C128:E128"/>
    <mergeCell ref="F128:G128"/>
    <mergeCell ref="H128:J128"/>
    <mergeCell ref="K128:M128"/>
    <mergeCell ref="N128:O128"/>
    <mergeCell ref="C129:D129"/>
    <mergeCell ref="E129:F129"/>
    <mergeCell ref="G129:H129"/>
    <mergeCell ref="I129:J129"/>
    <mergeCell ref="K129:L129"/>
    <mergeCell ref="M129:O129"/>
    <mergeCell ref="C130:D130"/>
    <mergeCell ref="E130:F130"/>
    <mergeCell ref="G130:H130"/>
    <mergeCell ref="I130:J130"/>
    <mergeCell ref="K130:L130"/>
    <mergeCell ref="M130:O130"/>
    <mergeCell ref="C131:D131"/>
    <mergeCell ref="E131:F131"/>
    <mergeCell ref="G131:H131"/>
    <mergeCell ref="I131:J131"/>
    <mergeCell ref="K131:L131"/>
    <mergeCell ref="M131:O131"/>
    <mergeCell ref="C132:D132"/>
    <mergeCell ref="E132:F132"/>
    <mergeCell ref="G132:H132"/>
    <mergeCell ref="I132:J132"/>
    <mergeCell ref="K132:L132"/>
    <mergeCell ref="M132:O132"/>
    <mergeCell ref="C133:D133"/>
    <mergeCell ref="E133:F133"/>
    <mergeCell ref="H133:I133"/>
    <mergeCell ref="K133:L133"/>
    <mergeCell ref="N133:O133"/>
    <mergeCell ref="C134:D134"/>
    <mergeCell ref="E134:F134"/>
    <mergeCell ref="H134:I134"/>
    <mergeCell ref="K134:L134"/>
    <mergeCell ref="N134:O134"/>
    <mergeCell ref="C135:D135"/>
    <mergeCell ref="E135:F135"/>
    <mergeCell ref="H135:I135"/>
    <mergeCell ref="K135:L135"/>
    <mergeCell ref="N135:O135"/>
    <mergeCell ref="C136:D136"/>
    <mergeCell ref="E136:F136"/>
    <mergeCell ref="H136:I136"/>
    <mergeCell ref="K136:L136"/>
    <mergeCell ref="N136:O136"/>
    <mergeCell ref="C137:D137"/>
    <mergeCell ref="E137:F137"/>
    <mergeCell ref="G137:H137"/>
    <mergeCell ref="I137:J137"/>
    <mergeCell ref="K137:O137"/>
    <mergeCell ref="R137:S137"/>
    <mergeCell ref="T137:U137"/>
    <mergeCell ref="C138:D138"/>
    <mergeCell ref="E138:F138"/>
    <mergeCell ref="G138:H138"/>
    <mergeCell ref="I138:J138"/>
    <mergeCell ref="K138:O138"/>
    <mergeCell ref="R138:S138"/>
    <mergeCell ref="T138:U138"/>
    <mergeCell ref="B139:E139"/>
    <mergeCell ref="F139:G139"/>
    <mergeCell ref="H139:J139"/>
    <mergeCell ref="K139:O139"/>
    <mergeCell ref="C140:O140"/>
    <mergeCell ref="C141:O141"/>
    <mergeCell ref="C142:O142"/>
    <mergeCell ref="B31:B43"/>
    <mergeCell ref="B127:B128"/>
    <mergeCell ref="B129:B134"/>
    <mergeCell ref="B135:B136"/>
    <mergeCell ref="B137:B138"/>
  </mergeCells>
  <dataValidations count="40">
    <dataValidation allowBlank="1" showErrorMessage="1" sqref="B6:K6 L6 M6 N6 B7:K7 L7 M7 N7 B8:K8 L8 M8 N8 B9:G9 H9:J9 K9 L9 M9 B10:K10 L10 M10 L11:L13 M11:M13 N9:N10 N11:N13 B11:K13"/>
    <dataValidation allowBlank="1" showErrorMessage="1" prompt="请在下拉列表中选择填写内容！" sqref="G14:I14 G16 C31:D31 E31 F31:G31 H31 J31 N32:O32 N33:O33 N34:O34 N38:O38 N42:O42 N43:O43 C50:H50 C55:H55 C60:H60 C65:H65 C70:H70 C76:H76 C81:H81 C86:H86 C91:H91 C96:H96 C106:H106 C111:H111 C118:H118 C124:H124 K127 L127 D128 C129 H129 J129 N129 E130 I130 L130 N130 I131 K131 I132 K132 N132 I133 K133 I134 K134 N134 E135 I135 K135 L135 M135 E136 I136 K136 L136 M136 H137 K137 L137 M137 N137 H138 K138 L138 M138 N138 D139 E139 K139 L139 E131:E132 E133:E134 H17:H19 I17:I19 I127:I128 K129:K130 L131:L132 L133:L134 M127:M128 M129:M130 M131:M132 M133:M134 N127:N128 N39:O41 N35:O37"/>
    <dataValidation allowBlank="1" showErrorMessage="1" prompt="请不要在姓名中间添加空格！" sqref="G15:I15 H16:I16"/>
    <dataValidation type="list" allowBlank="1" showInputMessage="1" showErrorMessage="1" sqref="G17">
      <formula1>"专业技术四级,专业技术六级,专业技术七级,专业技术九级,专业技术十级,专业技术十二级"</formula1>
    </dataValidation>
    <dataValidation type="list" allowBlank="1" showErrorMessage="1" prompt="请在下拉列表中选择填写内容！" sqref="G18">
      <formula1>"专业教师组,基础教师组,学生思想政治教育教师组,非教师专业技术组"</formula1>
    </dataValidation>
    <dataValidation type="list" allowBlank="1" showErrorMessage="1" prompt="请在下拉列表中选择填写内容！" sqref="G19">
      <formula1>"专业技术三级,专业技术五级,专业技术六级,专业技术八级,专业技术九级,专业技术十一级"</formula1>
    </dataValidation>
    <dataValidation type="list" allowBlank="1" showErrorMessage="1" prompt="请在下拉列表中选择填写内容！" sqref="F24 F25 F44 F125">
      <formula1>"男,女"</formula1>
    </dataValidation>
    <dataValidation allowBlank="1" showErrorMessage="1" prompt="请规范填写时间！格式为“1999年10月”" sqref="H24:J24 I25 L25 H26:I26 H27:I27 I28:J28 H29 I29 K29 M29 I30:J30 H44:J44 B50 J50 K50 L50 B55 J55 K55 L55 B60 J60 K60 L60 B65 J65 K65 L65 B70 J70 K70 L70 B76 J76 K76 L76 B81 J81 K81 L81 B86 J86 K86 L86 B91 J91 K91 L91 B96 J96 K96 L96 B106 K106 L106 B111 K111 L111 B118 K118 L118 B124 K124 L124 H125:J125 I109:I110"/>
    <dataValidation type="list" allowBlank="1" showInputMessage="1" showErrorMessage="1" sqref="D26:E26">
      <formula1>"博士,硕士,学士,无学位（本科毕业）,其他"</formula1>
    </dataValidation>
    <dataValidation allowBlank="1" showErrorMessage="1" prompt="如：“陕西省人民政府”,“陕西省教育厅”,“教育部”等。" sqref="M48 N48 M49 N49 M53 N53 M54 N54 M58 N58 M59 N59 M63 N63 M64 N64 M68 N68 M69 N69 M79 N79 M80 N80 M84 N84 M85 N85 M89 N89 M90 N90 M94 N94 M95 N95 M73:M75 M121:M123 N73:N75 N121:N123"/>
    <dataValidation allowBlank="1" showErrorMessage="1" prompt="请规范填写！格式为：“专著”“主编”“n/m”等" sqref="M50 N50 M55 N55 M60 N60 M65 N65 M70 N70 M76 N76 M81 N81 M86 N86 M91 N91 M96 N96 N100 N103 N104 N105 J106 M106 N106 J111 M111 N111 J118 M118 N118 J124 M124 N124 J109:J110 K114:K117 L114:L117 M100:M105 M114:M117 N101:N102 N109:N110 N114:N117 L109:M110"/>
    <dataValidation type="list" allowBlank="1" showInputMessage="1" showErrorMessage="1" sqref="B79 B80">
      <formula1>"调研报告,建言献策"</formula1>
    </dataValidation>
    <dataValidation allowBlank="1" showErrorMessage="1" prompt="如被SCI、EI、SSCI、CSSCI等收录，请注明，并请注明几区及影响因子，著作还应注明撰写部分及字数" sqref="F109 F110 F100:F105"/>
    <dataValidation type="list" allowBlank="1" showInputMessage="1" showErrorMessage="1" sqref="B48:B49">
      <formula1>"发展策略"</formula1>
    </dataValidation>
    <dataValidation type="list" allowBlank="1" showInputMessage="1" showErrorMessage="1" sqref="B53:B54">
      <formula1>"管理规则,管理制度"</formula1>
    </dataValidation>
    <dataValidation type="list" allowBlank="1" showInputMessage="1" showErrorMessage="1" sqref="B58:B59">
      <formula1>"工作实施细则"</formula1>
    </dataValidation>
    <dataValidation type="list" allowBlank="1" showInputMessage="1" showErrorMessage="1" sqref="B63:B64">
      <formula1>"业务统计分析报告"</formula1>
    </dataValidation>
    <dataValidation type="list" allowBlank="1" showInputMessage="1" showErrorMessage="1" sqref="B68:B69">
      <formula1>"实用性教学文书"</formula1>
    </dataValidation>
    <dataValidation type="list" allowBlank="1" showInputMessage="1" showErrorMessage="1" sqref="B73:B75">
      <formula1>"二次文献,三次文献"</formula1>
    </dataValidation>
    <dataValidation type="list" allowBlank="1" showInputMessage="1" showErrorMessage="1" sqref="B84:B85">
      <formula1>"计算机系统维护,应用软件开发,多媒体技术工作,大型系统可行性分析,大型系统总体方案设计"</formula1>
    </dataValidation>
    <dataValidation type="list" allowBlank="1" showInputMessage="1" showErrorMessage="1" sqref="B89:B90">
      <formula1>"宣传推广活动,社会教育活动"</formula1>
    </dataValidation>
    <dataValidation type="list" allowBlank="1" showInputMessage="1" showErrorMessage="1" sqref="B94:B95">
      <formula1>"业务工作建设项目,子项目建设"</formula1>
    </dataValidation>
    <dataValidation type="list" allowBlank="1" showErrorMessage="1" prompt="请在下拉列表中选择填写内容！" sqref="B100:B105">
      <formula1>其他参数!$A$2:$A$6</formula1>
    </dataValidation>
    <dataValidation type="list" allowBlank="1" showErrorMessage="1" prompt="请在下拉列表中选择填写内容！" sqref="B109:B110">
      <formula1>数据引用表!$G$2:$G$8</formula1>
    </dataValidation>
    <dataValidation type="list" allowBlank="1" showInputMessage="1" showErrorMessage="1" sqref="B114:B117">
      <formula1>其他参数!$C$2:$C$7</formula1>
    </dataValidation>
    <dataValidation type="list" allowBlank="1" showInputMessage="1" showErrorMessage="1" sqref="B121:B123">
      <formula1>其他参数!$E$2:$E$8</formula1>
    </dataValidation>
    <dataValidation allowBlank="1" showErrorMessage="1" prompt="如“类别”栏选择“课程”，请填写精品课程名称！如“《现代教育技术》国家级精品课程”" sqref="C114:C117 D121:D123"/>
    <dataValidation type="list" allowBlank="1" showInputMessage="1" showErrorMessage="1" sqref="C121:C123">
      <formula1>"一等奖,二等奖,三等奖,无等级"</formula1>
    </dataValidation>
    <dataValidation type="list" allowBlank="1" showInputMessage="1" showErrorMessage="1" sqref="G48:G49 G53:G54 G58:G59 G68:G69 G84:G85 G89:G90 G94:G95">
      <formula1>"本地区,本校"</formula1>
    </dataValidation>
    <dataValidation type="list" allowBlank="1" showInputMessage="1" showErrorMessage="1" sqref="G63:G64">
      <formula1>"本部门,本校"</formula1>
    </dataValidation>
    <dataValidation type="list" allowBlank="1" showInputMessage="1" showErrorMessage="1" sqref="G73:G75">
      <formula1>"校外,本校"</formula1>
    </dataValidation>
    <dataValidation type="list" allowBlank="1" showInputMessage="1" showErrorMessage="1" sqref="G79:G80">
      <formula1>"本地区政府机构,企事业单位"</formula1>
    </dataValidation>
    <dataValidation allowBlank="1" showErrorMessage="1" prompt="请规范填写！格式为：“主持人”“主编”“n/m”等" sqref="G114:G117 G121:G123"/>
    <dataValidation type="list" allowBlank="1" showErrorMessage="1" prompt="请规范填写时间！格式为“1999年10月”" sqref="H100:H105">
      <formula1>"是,否"</formula1>
    </dataValidation>
    <dataValidation type="list" allowBlank="1" showInputMessage="1" showErrorMessage="1" sqref="H109:H110">
      <formula1>"是,否"</formula1>
    </dataValidation>
    <dataValidation type="list" allowBlank="1" showErrorMessage="1" prompt="请规范填写！格式为：“专著”“主编”“n/m”等" sqref="H114:H117 I100:I105 I121:I123">
      <formula1>"独立完成,合作完成"</formula1>
    </dataValidation>
    <dataValidation type="whole" operator="between" allowBlank="1" showInputMessage="1" showErrorMessage="1" error="必须输入数字！" sqref="I114:I117 J100:J105 J121:J123" errorStyle="warning">
      <formula1>2</formula1>
      <formula2>100</formula2>
    </dataValidation>
    <dataValidation type="whole" operator="between" allowBlank="1" showErrorMessage="1" error="请正确填写！！" prompt="请规范填写时间！格式为“1999年10月”" sqref="J114:J117 K100:K105 K121:K123 L100:L105">
      <formula1>1</formula1>
      <formula2>I100</formula2>
    </dataValidation>
    <dataValidation type="list" allowBlank="1" showErrorMessage="1" prompt="请规范填写！格式为：“专著”“主编”“n/m”等" sqref="K109:K110">
      <formula1>"独著,第一主编,第二主编,参编"</formula1>
    </dataValidation>
    <dataValidation type="list" allowBlank="1" showInputMessage="1" showErrorMessage="1" sqref="C32:D33 C34:D43">
      <formula1>"国培项目,境外线上线下培训,一般培训进修"</formula1>
    </dataValidation>
  </dataValidations>
  <printOptions horizontalCentered="1" verticalCentered="1"/>
  <pageMargins left="0.4875" right="0.196527777777778" top="0.472222222222222" bottom="0.66875" header="0.590277777777778" footer="0.236111111111111"/>
  <pageSetup paperSize="9" firstPageNumber="0" orientation="landscape" blackAndWhite="1" useFirstPageNumber="1" horizontalDpi="600"/>
  <headerFooter alignWithMargins="0" scaleWithDoc="0" differentFirst="1">
    <oddFooter>&amp;C第 &amp;P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7"/>
  <sheetViews>
    <sheetView workbookViewId="0">
      <selection activeCell="K15" sqref="K15"/>
    </sheetView>
  </sheetViews>
  <sheetFormatPr defaultColWidth="9" defaultRowHeight="12"/>
  <cols>
    <col min="1" max="1" width="5.25" style="14" customWidth="1"/>
    <col min="2" max="2" width="16" style="14" customWidth="1"/>
    <col min="3" max="3" width="8.375" style="14" customWidth="1"/>
    <col min="4" max="4" width="5.75" style="14" customWidth="1"/>
    <col min="5" max="5" width="12" style="14" customWidth="1"/>
    <col min="6" max="6" width="7.875" style="14" customWidth="1"/>
    <col min="7" max="8" width="14.5" style="14" customWidth="1"/>
    <col min="9" max="9" width="11.375" style="14" customWidth="1"/>
    <col min="10" max="10" width="11" style="14" customWidth="1"/>
    <col min="11" max="11" width="20" style="14" customWidth="1"/>
    <col min="12" max="12" width="17.5" style="14" customWidth="1"/>
    <col min="13" max="13" width="17.375" style="14" customWidth="1"/>
    <col min="14" max="14" width="17" style="14" customWidth="1"/>
    <col min="15" max="15" width="15.25" style="14" customWidth="1"/>
    <col min="16" max="16384" width="9" style="14"/>
  </cols>
  <sheetData>
    <row r="1" s="11" customFormat="1" ht="34.5" customHeight="1" spans="1:15">
      <c r="A1" s="15" t="s">
        <v>228</v>
      </c>
      <c r="B1" s="15"/>
      <c r="C1" s="15"/>
      <c r="D1" s="15"/>
      <c r="E1" s="15"/>
      <c r="F1" s="15"/>
      <c r="G1" s="15"/>
      <c r="H1" s="15"/>
      <c r="I1" s="15"/>
      <c r="J1" s="15"/>
      <c r="K1" s="15"/>
      <c r="L1" s="15"/>
      <c r="M1" s="15"/>
      <c r="N1" s="23"/>
      <c r="O1" s="23"/>
    </row>
    <row r="2" s="12" customFormat="1" ht="18" customHeight="1" spans="1:15">
      <c r="A2" s="16" t="s">
        <v>229</v>
      </c>
      <c r="B2" s="17" t="s">
        <v>30</v>
      </c>
      <c r="C2" s="16" t="s">
        <v>230</v>
      </c>
      <c r="D2" s="16" t="s">
        <v>231</v>
      </c>
      <c r="E2" s="17" t="s">
        <v>21</v>
      </c>
      <c r="F2" s="17" t="s">
        <v>22</v>
      </c>
      <c r="G2" s="17" t="s">
        <v>23</v>
      </c>
      <c r="H2" s="17" t="s">
        <v>35</v>
      </c>
      <c r="I2" s="24" t="s">
        <v>232</v>
      </c>
      <c r="J2" s="16" t="s">
        <v>233</v>
      </c>
      <c r="K2" s="16"/>
      <c r="L2" s="16"/>
      <c r="M2" s="16" t="s">
        <v>234</v>
      </c>
      <c r="N2" s="25" t="s">
        <v>235</v>
      </c>
      <c r="O2" s="16"/>
    </row>
    <row r="3" s="12" customFormat="1" ht="21" customHeight="1" spans="1:15">
      <c r="A3" s="16"/>
      <c r="B3" s="18"/>
      <c r="C3" s="16"/>
      <c r="D3" s="16"/>
      <c r="E3" s="18"/>
      <c r="F3" s="18"/>
      <c r="G3" s="18"/>
      <c r="H3" s="18"/>
      <c r="I3" s="26"/>
      <c r="J3" s="16" t="s">
        <v>146</v>
      </c>
      <c r="K3" s="16" t="s">
        <v>32</v>
      </c>
      <c r="L3" s="16" t="s">
        <v>27</v>
      </c>
      <c r="M3" s="16"/>
      <c r="N3" s="25" t="s">
        <v>220</v>
      </c>
      <c r="O3" s="16" t="s">
        <v>236</v>
      </c>
    </row>
    <row r="4" s="13" customFormat="1" ht="30" customHeight="1" spans="1:15">
      <c r="A4" s="19">
        <v>1</v>
      </c>
      <c r="B4" s="19">
        <f>量化赋分表!H14</f>
        <v>0</v>
      </c>
      <c r="C4" s="19">
        <f>量化赋分表!H15</f>
        <v>0</v>
      </c>
      <c r="D4" s="19">
        <f>量化赋分表!F25</f>
        <v>0</v>
      </c>
      <c r="E4" s="20">
        <f>量化赋分表!J25</f>
        <v>0</v>
      </c>
      <c r="F4" s="21" t="str">
        <f ca="1">量化赋分表!N25</f>
        <v/>
      </c>
      <c r="G4" s="19">
        <f>量化赋分表!D26</f>
        <v>0</v>
      </c>
      <c r="H4" s="19">
        <f>量化赋分表!D29</f>
        <v>0</v>
      </c>
      <c r="I4" s="19">
        <f>量化赋分表!N29</f>
        <v>0</v>
      </c>
      <c r="J4" s="19">
        <f>量化赋分表!D28</f>
        <v>0</v>
      </c>
      <c r="K4" s="20">
        <f>量化赋分表!I28</f>
        <v>0</v>
      </c>
      <c r="L4" s="21" t="str">
        <f ca="1">量化赋分表!N28</f>
        <v/>
      </c>
      <c r="M4" s="19" t="str">
        <f>量化赋分表!H19</f>
        <v>副研究馆员</v>
      </c>
      <c r="N4" s="19" t="str">
        <f ca="1">量化赋分表!F139</f>
        <v>否</v>
      </c>
      <c r="O4" s="27">
        <f ca="1">量化赋分表!K139</f>
        <v>0</v>
      </c>
    </row>
    <row r="5" s="11" customFormat="1" ht="11.25" spans="1:15">
      <c r="A5" s="22"/>
      <c r="B5" s="22"/>
      <c r="C5" s="22"/>
      <c r="D5" s="22"/>
      <c r="E5" s="22"/>
      <c r="F5" s="22"/>
      <c r="G5" s="22"/>
      <c r="H5" s="22"/>
      <c r="I5" s="22"/>
      <c r="J5" s="22"/>
      <c r="K5" s="22"/>
      <c r="L5" s="22"/>
      <c r="M5" s="22"/>
      <c r="N5" s="22"/>
      <c r="O5" s="22"/>
    </row>
    <row r="6" s="11" customFormat="1" ht="11.25"/>
    <row r="7" s="11" customFormat="1" ht="11.25"/>
    <row r="8" s="11" customFormat="1" ht="11.25"/>
    <row r="9" s="11" customFormat="1" ht="11.25"/>
    <row r="10" s="11" customFormat="1" ht="11.25"/>
    <row r="11" s="11" customFormat="1" ht="11.25"/>
    <row r="12" s="11" customFormat="1" ht="11.25"/>
    <row r="13" s="11" customFormat="1" ht="11.25"/>
    <row r="14" s="11" customFormat="1" ht="11.25"/>
    <row r="15" s="11" customFormat="1" ht="11.25"/>
    <row r="16" s="11" customFormat="1" ht="11.25"/>
    <row r="17" s="11" customFormat="1" ht="11.25"/>
    <row r="18" s="11" customFormat="1" ht="11.25"/>
    <row r="19" s="11" customFormat="1" ht="11.25"/>
    <row r="20" s="11" customFormat="1" ht="11.25"/>
    <row r="21" s="11" customFormat="1" ht="11.25"/>
    <row r="22" s="11" customFormat="1" ht="11.25"/>
    <row r="23" s="11" customFormat="1" ht="11.25"/>
    <row r="24" s="11" customFormat="1" ht="11.25"/>
    <row r="25" s="11" customFormat="1" ht="11.25"/>
    <row r="26" s="11" customFormat="1" ht="11.25"/>
    <row r="27" s="11" customFormat="1" ht="11.25"/>
    <row r="28" s="11" customFormat="1" ht="11.25"/>
    <row r="29" s="11" customFormat="1" ht="11.25"/>
    <row r="30" s="11" customFormat="1" ht="11.25"/>
    <row r="31" s="11" customFormat="1" ht="11.25"/>
    <row r="32" s="11" customFormat="1" ht="11.25"/>
    <row r="33" s="11" customFormat="1" ht="11.25"/>
    <row r="34" s="11" customFormat="1" ht="11.25"/>
    <row r="35" s="11" customFormat="1" ht="11.25"/>
    <row r="36" s="11" customFormat="1" ht="11.25"/>
    <row r="37" s="11" customFormat="1" ht="11.25"/>
    <row r="38" s="11" customFormat="1" ht="11.25"/>
    <row r="39" s="11" customFormat="1" ht="11.25"/>
    <row r="40" s="11" customFormat="1" ht="11.25"/>
    <row r="41" s="11" customFormat="1" ht="11.25"/>
    <row r="42" s="11" customFormat="1" ht="11.25"/>
    <row r="43" s="11" customFormat="1" ht="11.25"/>
    <row r="44" s="11" customFormat="1" ht="11.25"/>
    <row r="45" s="11" customFormat="1" ht="11.25"/>
    <row r="46" s="11" customFormat="1" ht="11.25"/>
    <row r="47" s="11" customFormat="1" ht="11.25"/>
    <row r="48" s="11" customFormat="1" ht="11.25"/>
    <row r="49" s="11" customFormat="1" ht="11.25"/>
    <row r="50" s="11" customFormat="1" ht="11.25"/>
    <row r="51" s="11" customFormat="1" ht="11.25"/>
    <row r="52" s="11" customFormat="1" ht="11.25"/>
    <row r="53" s="11" customFormat="1" ht="11.25"/>
    <row r="54" s="11" customFormat="1" ht="11.25"/>
    <row r="55" s="11" customFormat="1" ht="11.25"/>
    <row r="56" s="11" customFormat="1" ht="11.25"/>
    <row r="57" s="11" customFormat="1" ht="11.25"/>
    <row r="58" s="11" customFormat="1" ht="11.25"/>
    <row r="59" s="11" customFormat="1" ht="11.25"/>
    <row r="60" s="11" customFormat="1" ht="11.25"/>
    <row r="61" s="11" customFormat="1" ht="11.25"/>
    <row r="62" s="11" customFormat="1" ht="11.25"/>
    <row r="63" s="11" customFormat="1" ht="11.25"/>
    <row r="64" s="11" customFormat="1" ht="11.25"/>
    <row r="65" s="11" customFormat="1" ht="11.25"/>
    <row r="66" s="11" customFormat="1" ht="11.25"/>
    <row r="67" s="11" customFormat="1" ht="11.25"/>
    <row r="68" s="11" customFormat="1" ht="11.25"/>
    <row r="69" s="11" customFormat="1" ht="11.25"/>
    <row r="70" s="11" customFormat="1" ht="11.25"/>
    <row r="71" s="11" customFormat="1" ht="11.25"/>
    <row r="72" s="11" customFormat="1" ht="11.25"/>
    <row r="73" s="11" customFormat="1" ht="11.25"/>
    <row r="74" s="11" customFormat="1" ht="11.25"/>
    <row r="75" s="11" customFormat="1" ht="11.25"/>
    <row r="76" s="11" customFormat="1" ht="11.25"/>
    <row r="77" s="11" customFormat="1" ht="11.25"/>
    <row r="78" s="11" customFormat="1" ht="11.25"/>
    <row r="79" s="11" customFormat="1" ht="11.25"/>
    <row r="80" s="11" customFormat="1" ht="11.25"/>
    <row r="81" s="11" customFormat="1" ht="11.25"/>
    <row r="82" s="11" customFormat="1" ht="11.25"/>
    <row r="83" s="11" customFormat="1" ht="11.25"/>
    <row r="84" s="11" customFormat="1" ht="11.25"/>
    <row r="85" s="11" customFormat="1" ht="11.25"/>
    <row r="86" s="11" customFormat="1" ht="11.25"/>
    <row r="87" s="11" customFormat="1" ht="11.25"/>
    <row r="88" s="11" customFormat="1" ht="11.25"/>
    <row r="89" s="11" customFormat="1" ht="11.25"/>
    <row r="90" s="11" customFormat="1" ht="11.25"/>
    <row r="91" s="11" customFormat="1" ht="11.25"/>
    <row r="92" s="11" customFormat="1" ht="11.25"/>
    <row r="93" s="11" customFormat="1" ht="11.25"/>
    <row r="94" s="11" customFormat="1" ht="11.25"/>
    <row r="95" s="11" customFormat="1" ht="11.25"/>
    <row r="96" s="11" customFormat="1" ht="11.25"/>
    <row r="97" s="11" customFormat="1" ht="11.25"/>
    <row r="98" s="11" customFormat="1" ht="11.25"/>
    <row r="99" s="11" customFormat="1" ht="11.25"/>
    <row r="100" s="11" customFormat="1" ht="11.25"/>
    <row r="101" s="11" customFormat="1" ht="11.25"/>
    <row r="102" s="11" customFormat="1" ht="11.25"/>
    <row r="103" s="11" customFormat="1" ht="11.25"/>
    <row r="104" s="11" customFormat="1" ht="11.25"/>
    <row r="105" s="11" customFormat="1" ht="11.25"/>
    <row r="106" s="11" customFormat="1" ht="11.25"/>
    <row r="107" s="11" customFormat="1" ht="11.25"/>
    <row r="108" s="11" customFormat="1" ht="11.25"/>
    <row r="109" s="11" customFormat="1" ht="11.25"/>
    <row r="110" s="11" customFormat="1" ht="11.25"/>
    <row r="111" s="11" customFormat="1" ht="11.25"/>
    <row r="112" s="11" customFormat="1" ht="11.25"/>
    <row r="113" s="11" customFormat="1" ht="11.25"/>
    <row r="114" s="11" customFormat="1" ht="11.25"/>
    <row r="115" s="11" customFormat="1" ht="11.25"/>
    <row r="116" s="11" customFormat="1" ht="11.25"/>
    <row r="117" s="11" customFormat="1" ht="11.25"/>
    <row r="118" s="11" customFormat="1" ht="11.25"/>
    <row r="119" s="11" customFormat="1" ht="11.25"/>
    <row r="120" s="11" customFormat="1" ht="11.25"/>
    <row r="121" s="11" customFormat="1" ht="11.25"/>
    <row r="122" s="11" customFormat="1" ht="11.25"/>
    <row r="123" s="11" customFormat="1" ht="11.25"/>
    <row r="124" s="11" customFormat="1" ht="11.25"/>
    <row r="125" s="11" customFormat="1" ht="11.25"/>
    <row r="126" s="11" customFormat="1" ht="11.25"/>
    <row r="127" s="11" customFormat="1" ht="11.25"/>
    <row r="128" s="11" customFormat="1" ht="11.25"/>
    <row r="129" s="11" customFormat="1" ht="11.25"/>
    <row r="130" s="11" customFormat="1" ht="11.25"/>
    <row r="131" s="11" customFormat="1" ht="11.25"/>
    <row r="132" s="11" customFormat="1" ht="11.25"/>
    <row r="133" s="11" customFormat="1" ht="11.25"/>
    <row r="134" s="11" customFormat="1" ht="11.25"/>
    <row r="135" s="11" customFormat="1" ht="11.25"/>
    <row r="136" s="11" customFormat="1" ht="11.25"/>
    <row r="137" s="11" customFormat="1" ht="11.25"/>
    <row r="138" s="11" customFormat="1" ht="11.25"/>
    <row r="139" s="11" customFormat="1" ht="11.25"/>
    <row r="140" s="11" customFormat="1" ht="11.25"/>
    <row r="141" s="11" customFormat="1" ht="11.25"/>
    <row r="142" s="11" customFormat="1" ht="11.25"/>
    <row r="143" s="11" customFormat="1" ht="11.25"/>
    <row r="144" s="11" customFormat="1" ht="11.25"/>
    <row r="145" s="11" customFormat="1" ht="11.25"/>
    <row r="146" s="11" customFormat="1" ht="11.25"/>
    <row r="147" s="11" customFormat="1" ht="11.25"/>
    <row r="148" s="11" customFormat="1" ht="11.25"/>
    <row r="149" s="11" customFormat="1" ht="11.25"/>
    <row r="150" s="11" customFormat="1" ht="11.25"/>
    <row r="151" s="11" customFormat="1" ht="11.25"/>
    <row r="152" s="11" customFormat="1" ht="11.25"/>
    <row r="153" s="11" customFormat="1" ht="11.25"/>
    <row r="154" s="11" customFormat="1" ht="11.25"/>
    <row r="155" s="11" customFormat="1" ht="11.25"/>
    <row r="156" s="11" customFormat="1" ht="11.25"/>
    <row r="157" s="11" customFormat="1" ht="11.25"/>
    <row r="158" s="11" customFormat="1" ht="11.25"/>
    <row r="159" s="11" customFormat="1" ht="11.25"/>
    <row r="160" s="11" customFormat="1" ht="11.25"/>
    <row r="161" s="11" customFormat="1" ht="11.25"/>
    <row r="162" s="11" customFormat="1" ht="11.25"/>
    <row r="163" s="11" customFormat="1" ht="11.25"/>
    <row r="164" s="11" customFormat="1" ht="11.25"/>
    <row r="165" s="11" customFormat="1" ht="11.25"/>
    <row r="166" s="11" customFormat="1" ht="11.25"/>
    <row r="167" s="11" customFormat="1" ht="11.25"/>
    <row r="168" s="11" customFormat="1" ht="11.25"/>
    <row r="169" s="11" customFormat="1" ht="11.25"/>
    <row r="170" s="11" customFormat="1" ht="11.25"/>
    <row r="171" s="11" customFormat="1" ht="11.25"/>
    <row r="172" s="11" customFormat="1" ht="11.25"/>
    <row r="173" s="11" customFormat="1" ht="11.25"/>
    <row r="174" s="11" customFormat="1" ht="11.25"/>
    <row r="175" s="11" customFormat="1" ht="11.25"/>
    <row r="176" s="11" customFormat="1" ht="11.25"/>
    <row r="177" s="11" customFormat="1" ht="11.25"/>
    <row r="178" s="11" customFormat="1" ht="11.25"/>
    <row r="179" s="11" customFormat="1" ht="11.25"/>
    <row r="180" s="11" customFormat="1" ht="11.25"/>
    <row r="181" s="11" customFormat="1" ht="11.25"/>
    <row r="182" s="11" customFormat="1" ht="11.25"/>
    <row r="183" s="11" customFormat="1" ht="11.25"/>
    <row r="184" s="11" customFormat="1" ht="11.25"/>
    <row r="185" s="11" customFormat="1" ht="11.25"/>
    <row r="186" s="11" customFormat="1" ht="11.25"/>
    <row r="187" s="11" customFormat="1" ht="11.25"/>
    <row r="188" s="11" customFormat="1" ht="11.25"/>
    <row r="189" s="11" customFormat="1" ht="11.25"/>
    <row r="190" s="11" customFormat="1" ht="11.25"/>
    <row r="191" s="11" customFormat="1" ht="11.25"/>
    <row r="192" s="11" customFormat="1" ht="11.25"/>
    <row r="193" s="11" customFormat="1" ht="11.25"/>
    <row r="194" s="11" customFormat="1" ht="11.25"/>
    <row r="195" s="11" customFormat="1" ht="11.25"/>
    <row r="196" s="11" customFormat="1" ht="11.25"/>
    <row r="197" s="11" customFormat="1" ht="11.25"/>
    <row r="198" s="11" customFormat="1" ht="11.25"/>
    <row r="199" s="11" customFormat="1" ht="11.25"/>
    <row r="200" s="11" customFormat="1" ht="11.25"/>
    <row r="201" s="11" customFormat="1" ht="11.25"/>
    <row r="202" s="11" customFormat="1" ht="11.25"/>
    <row r="203" s="11" customFormat="1" ht="11.25"/>
    <row r="204" s="11" customFormat="1" ht="11.25"/>
    <row r="205" s="11" customFormat="1" ht="11.25"/>
    <row r="206" s="11" customFormat="1" ht="11.25"/>
    <row r="207" s="11" customFormat="1" ht="11.25"/>
    <row r="208" s="11" customFormat="1" ht="11.25"/>
    <row r="209" s="11" customFormat="1" ht="11.25"/>
    <row r="210" s="11" customFormat="1" ht="11.25"/>
    <row r="211" s="11" customFormat="1" ht="11.25"/>
    <row r="212" s="11" customFormat="1" ht="11.25"/>
    <row r="213" s="11" customFormat="1" ht="11.25"/>
    <row r="214" s="11" customFormat="1" ht="11.25"/>
    <row r="215" s="11" customFormat="1" ht="11.25"/>
    <row r="216" s="11" customFormat="1" ht="11.25"/>
    <row r="217" s="11" customFormat="1" ht="11.25"/>
    <row r="218" s="11" customFormat="1" ht="11.25"/>
    <row r="219" s="11" customFormat="1" ht="11.25"/>
    <row r="220" s="11" customFormat="1" ht="11.25"/>
    <row r="221" s="11" customFormat="1" ht="11.25"/>
    <row r="222" s="11" customFormat="1" ht="11.25"/>
    <row r="223" s="11" customFormat="1" ht="11.25"/>
    <row r="224" s="11" customFormat="1" ht="11.25"/>
    <row r="225" s="11" customFormat="1" ht="11.25"/>
    <row r="226" s="11" customFormat="1" ht="11.25"/>
    <row r="227" s="11" customFormat="1" ht="11.25"/>
    <row r="228" s="11" customFormat="1" ht="11.25"/>
    <row r="229" s="11" customFormat="1" ht="11.25"/>
    <row r="230" s="11" customFormat="1" ht="11.25"/>
    <row r="231" s="11" customFormat="1" ht="11.25"/>
    <row r="232" s="11" customFormat="1" ht="11.25"/>
    <row r="233" s="11" customFormat="1" ht="11.25"/>
    <row r="234" s="11" customFormat="1" ht="11.25"/>
    <row r="235" s="11" customFormat="1" ht="11.25"/>
    <row r="236" s="11" customFormat="1" ht="11.25"/>
    <row r="237" s="11" customFormat="1" ht="11.25"/>
    <row r="238" s="11" customFormat="1" ht="11.25"/>
    <row r="239" s="11" customFormat="1" ht="11.25"/>
    <row r="240" s="11" customFormat="1" ht="11.25"/>
    <row r="241" s="11" customFormat="1" ht="11.25"/>
    <row r="242" s="11" customFormat="1" ht="11.25"/>
    <row r="243" s="11" customFormat="1" ht="11.25"/>
    <row r="244" s="11" customFormat="1" ht="11.25"/>
    <row r="245" s="11" customFormat="1" ht="11.25"/>
    <row r="246" s="11" customFormat="1" ht="11.25"/>
    <row r="247" s="11" customFormat="1" ht="11.25"/>
    <row r="248" s="11" customFormat="1" ht="11.25"/>
    <row r="249" s="11" customFormat="1" ht="11.25"/>
    <row r="250" s="11" customFormat="1" ht="11.25"/>
    <row r="251" s="11" customFormat="1" ht="11.25"/>
    <row r="252" s="11" customFormat="1" ht="11.25"/>
    <row r="253" s="11" customFormat="1" ht="11.25"/>
    <row r="254" s="11" customFormat="1" ht="11.25"/>
    <row r="255" s="11" customFormat="1" ht="11.25"/>
    <row r="256" s="11" customFormat="1" ht="11.25"/>
    <row r="257" s="11" customFormat="1" ht="11.25"/>
    <row r="258" s="11" customFormat="1" ht="11.25"/>
    <row r="259" s="11" customFormat="1" ht="11.25"/>
    <row r="260" s="11" customFormat="1" ht="11.25"/>
    <row r="261" s="11" customFormat="1" ht="11.25"/>
    <row r="262" s="11" customFormat="1" ht="11.25"/>
    <row r="263" s="11" customFormat="1" ht="11.25"/>
    <row r="264" s="11" customFormat="1" ht="11.25"/>
    <row r="265" s="11" customFormat="1" ht="11.25"/>
    <row r="266" s="11" customFormat="1" ht="11.25"/>
    <row r="267" s="11" customFormat="1" ht="11.25"/>
    <row r="268" s="11" customFormat="1" ht="11.25"/>
    <row r="269" s="11" customFormat="1" ht="11.25"/>
    <row r="270" s="11" customFormat="1" ht="11.25"/>
    <row r="271" s="11" customFormat="1" ht="11.25"/>
    <row r="272" s="11" customFormat="1" ht="11.25"/>
    <row r="273" s="11" customFormat="1" ht="11.25"/>
    <row r="274" s="11" customFormat="1" ht="11.25"/>
    <row r="275" s="11" customFormat="1" ht="11.25"/>
    <row r="276" s="11" customFormat="1" ht="11.25"/>
    <row r="277" s="11" customFormat="1" ht="11.25"/>
    <row r="278" s="11" customFormat="1" ht="11.25"/>
    <row r="279" s="11" customFormat="1" ht="11.25"/>
    <row r="280" s="11" customFormat="1" ht="11.25"/>
    <row r="281" s="11" customFormat="1" ht="11.25"/>
    <row r="282" s="11" customFormat="1" ht="11.25"/>
    <row r="283" s="11" customFormat="1" ht="11.25"/>
    <row r="284" s="11" customFormat="1" ht="11.25"/>
    <row r="285" s="11" customFormat="1" ht="11.25"/>
    <row r="286" s="11" customFormat="1" ht="11.25"/>
    <row r="287" s="11" customFormat="1" ht="11.25"/>
  </sheetData>
  <sheetProtection password="D01C" sheet="1" objects="1"/>
  <mergeCells count="13">
    <mergeCell ref="A1:O1"/>
    <mergeCell ref="J2:L2"/>
    <mergeCell ref="N2:O2"/>
    <mergeCell ref="A2:A3"/>
    <mergeCell ref="B2:B3"/>
    <mergeCell ref="C2:C3"/>
    <mergeCell ref="D2:D3"/>
    <mergeCell ref="E2:E3"/>
    <mergeCell ref="F2:F3"/>
    <mergeCell ref="G2:G3"/>
    <mergeCell ref="H2:H3"/>
    <mergeCell ref="I2:I3"/>
    <mergeCell ref="M2:M3"/>
  </mergeCells>
  <pageMargins left="0.75" right="0.75" top="1" bottom="1"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G20" sqref="G20"/>
    </sheetView>
  </sheetViews>
  <sheetFormatPr defaultColWidth="9" defaultRowHeight="13" customHeight="1" outlineLevelRow="7"/>
  <cols>
    <col min="1" max="1" width="18.625" customWidth="1"/>
    <col min="2" max="2" width="16" customWidth="1"/>
    <col min="3" max="3" width="21.5" customWidth="1"/>
    <col min="4" max="4" width="13.75" customWidth="1"/>
    <col min="5" max="5" width="19" customWidth="1"/>
    <col min="6" max="6" width="20.375" customWidth="1"/>
    <col min="7" max="7" width="33.75" customWidth="1"/>
    <col min="8" max="8" width="20" customWidth="1"/>
    <col min="9" max="9" width="21.5" customWidth="1"/>
    <col min="10" max="11" width="11.5" customWidth="1"/>
    <col min="12" max="12" width="9.375" customWidth="1"/>
    <col min="13" max="13" width="9.125" customWidth="1"/>
    <col min="14" max="14" width="13.5" customWidth="1"/>
    <col min="15" max="16" width="16.875" customWidth="1"/>
    <col min="17" max="18" width="9.375" customWidth="1"/>
    <col min="19" max="19" width="11.5" customWidth="1"/>
    <col min="20" max="22" width="9.375" customWidth="1"/>
    <col min="23" max="23" width="11.25" customWidth="1"/>
    <col min="24" max="24" width="12.75" customWidth="1"/>
    <col min="25" max="25" width="9.125" customWidth="1"/>
    <col min="26" max="26" width="18.25" customWidth="1"/>
  </cols>
  <sheetData>
    <row r="1" customHeight="1" spans="1:9">
      <c r="A1" s="3" t="s">
        <v>237</v>
      </c>
      <c r="B1" s="4" t="s">
        <v>238</v>
      </c>
      <c r="C1" s="3" t="s">
        <v>239</v>
      </c>
      <c r="D1" s="4" t="s">
        <v>240</v>
      </c>
      <c r="E1" s="3" t="s">
        <v>241</v>
      </c>
      <c r="F1" s="3" t="s">
        <v>242</v>
      </c>
      <c r="G1" s="2" t="s">
        <v>243</v>
      </c>
      <c r="H1" s="3" t="s">
        <v>244</v>
      </c>
      <c r="I1" s="2" t="s">
        <v>245</v>
      </c>
    </row>
    <row r="2" customHeight="1" spans="1:9">
      <c r="A2" s="3" t="s">
        <v>246</v>
      </c>
      <c r="B2" s="4" t="s">
        <v>247</v>
      </c>
      <c r="C2" s="3" t="s">
        <v>244</v>
      </c>
      <c r="D2" s="4" t="s">
        <v>248</v>
      </c>
      <c r="E2" s="3" t="s">
        <v>249</v>
      </c>
      <c r="F2" s="3" t="s">
        <v>250</v>
      </c>
      <c r="G2" s="6" t="s">
        <v>251</v>
      </c>
      <c r="H2" s="3" t="s">
        <v>252</v>
      </c>
      <c r="I2" s="8" t="s">
        <v>253</v>
      </c>
    </row>
    <row r="3" customHeight="1" spans="1:8">
      <c r="A3" s="3" t="s">
        <v>254</v>
      </c>
      <c r="C3" s="3" t="s">
        <v>255</v>
      </c>
      <c r="D3" s="4" t="s">
        <v>256</v>
      </c>
      <c r="E3" s="3" t="s">
        <v>257</v>
      </c>
      <c r="F3" s="3" t="s">
        <v>258</v>
      </c>
      <c r="G3" s="6" t="s">
        <v>259</v>
      </c>
      <c r="H3" s="3" t="s">
        <v>260</v>
      </c>
    </row>
    <row r="4" customHeight="1" spans="3:8">
      <c r="C4" s="3" t="s">
        <v>261</v>
      </c>
      <c r="D4" s="4" t="s">
        <v>262</v>
      </c>
      <c r="E4" s="3" t="s">
        <v>263</v>
      </c>
      <c r="F4" s="3" t="s">
        <v>264</v>
      </c>
      <c r="G4" s="6" t="s">
        <v>135</v>
      </c>
      <c r="H4" s="9"/>
    </row>
    <row r="5" customHeight="1" spans="3:8">
      <c r="C5" s="3" t="s">
        <v>245</v>
      </c>
      <c r="D5" s="4" t="s">
        <v>265</v>
      </c>
      <c r="E5" s="3" t="s">
        <v>266</v>
      </c>
      <c r="F5" s="3" t="s">
        <v>267</v>
      </c>
      <c r="G5" s="6" t="s">
        <v>137</v>
      </c>
      <c r="H5" s="9"/>
    </row>
    <row r="6" customHeight="1" spans="5:8">
      <c r="E6" s="3" t="s">
        <v>268</v>
      </c>
      <c r="G6" s="6" t="s">
        <v>136</v>
      </c>
      <c r="H6" s="10"/>
    </row>
    <row r="7" customHeight="1" spans="3:8">
      <c r="C7" s="9"/>
      <c r="E7" s="3" t="s">
        <v>269</v>
      </c>
      <c r="G7" s="6" t="s">
        <v>270</v>
      </c>
      <c r="H7" s="9"/>
    </row>
    <row r="8" customHeight="1" spans="3:7">
      <c r="C8" s="9"/>
      <c r="E8" s="3" t="s">
        <v>271</v>
      </c>
      <c r="G8" s="6" t="s">
        <v>272</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
  <sheetViews>
    <sheetView workbookViewId="0">
      <selection activeCell="F19" sqref="F19"/>
    </sheetView>
  </sheetViews>
  <sheetFormatPr defaultColWidth="9" defaultRowHeight="14.25"/>
  <cols>
    <col min="1" max="1" width="22.25" customWidth="1"/>
    <col min="2" max="2" width="28.625" customWidth="1"/>
    <col min="3" max="3" width="28.25" customWidth="1"/>
    <col min="4" max="4" width="14.75" customWidth="1"/>
    <col min="5" max="6" width="21.75" customWidth="1"/>
    <col min="7" max="7" width="28.875" customWidth="1"/>
    <col min="8" max="8" width="25.625" customWidth="1"/>
    <col min="9" max="9" width="25" customWidth="1"/>
    <col min="10" max="10" width="22.25" customWidth="1"/>
    <col min="11" max="11" width="18.875" customWidth="1"/>
    <col min="12" max="12" width="22.625" customWidth="1"/>
    <col min="13" max="15" width="14.75" customWidth="1"/>
    <col min="16" max="16" width="16.625" customWidth="1"/>
    <col min="17" max="17" width="19.75" customWidth="1"/>
  </cols>
  <sheetData>
    <row r="1" ht="25" customHeight="1" spans="1:17">
      <c r="A1" s="1" t="s">
        <v>273</v>
      </c>
      <c r="B1" s="2" t="s">
        <v>243</v>
      </c>
      <c r="C1" s="3" t="s">
        <v>274</v>
      </c>
      <c r="D1" s="4" t="s">
        <v>275</v>
      </c>
      <c r="E1" s="3" t="s">
        <v>164</v>
      </c>
      <c r="F1" s="3" t="s">
        <v>276</v>
      </c>
      <c r="G1" s="3" t="s">
        <v>277</v>
      </c>
      <c r="H1" s="3" t="s">
        <v>278</v>
      </c>
      <c r="I1" s="3" t="s">
        <v>279</v>
      </c>
      <c r="J1" s="3" t="s">
        <v>280</v>
      </c>
      <c r="K1" s="3" t="s">
        <v>244</v>
      </c>
      <c r="L1" s="3" t="s">
        <v>255</v>
      </c>
      <c r="M1" s="3" t="s">
        <v>281</v>
      </c>
      <c r="N1" s="3" t="s">
        <v>247</v>
      </c>
      <c r="O1" s="2" t="s">
        <v>282</v>
      </c>
      <c r="P1" s="8" t="s">
        <v>283</v>
      </c>
      <c r="Q1" s="2" t="s">
        <v>245</v>
      </c>
    </row>
    <row r="2" spans="1:17">
      <c r="A2" s="5" t="s">
        <v>284</v>
      </c>
      <c r="B2" s="6" t="s">
        <v>251</v>
      </c>
      <c r="C2" s="3" t="s">
        <v>152</v>
      </c>
      <c r="D2" s="4" t="s">
        <v>285</v>
      </c>
      <c r="E2" s="3" t="s">
        <v>286</v>
      </c>
      <c r="F2" s="4" t="s">
        <v>248</v>
      </c>
      <c r="G2" s="4" t="s">
        <v>287</v>
      </c>
      <c r="H2" s="3" t="s">
        <v>288</v>
      </c>
      <c r="I2" s="3" t="s">
        <v>289</v>
      </c>
      <c r="J2" s="4" t="s">
        <v>290</v>
      </c>
      <c r="K2" s="3" t="s">
        <v>291</v>
      </c>
      <c r="L2" s="3" t="s">
        <v>292</v>
      </c>
      <c r="M2" s="3" t="s">
        <v>293</v>
      </c>
      <c r="N2" s="4" t="s">
        <v>247</v>
      </c>
      <c r="O2" s="2" t="s">
        <v>294</v>
      </c>
      <c r="P2" s="2" t="s">
        <v>295</v>
      </c>
      <c r="Q2" s="8" t="s">
        <v>253</v>
      </c>
    </row>
    <row r="3" spans="1:16">
      <c r="A3" s="5" t="s">
        <v>296</v>
      </c>
      <c r="B3" s="6" t="s">
        <v>141</v>
      </c>
      <c r="C3" s="3" t="s">
        <v>153</v>
      </c>
      <c r="D3" s="4" t="s">
        <v>297</v>
      </c>
      <c r="E3" s="3" t="s">
        <v>298</v>
      </c>
      <c r="F3" s="4" t="s">
        <v>256</v>
      </c>
      <c r="G3" s="4" t="s">
        <v>248</v>
      </c>
      <c r="H3" s="3" t="s">
        <v>299</v>
      </c>
      <c r="I3" s="3" t="s">
        <v>300</v>
      </c>
      <c r="J3" s="4" t="s">
        <v>301</v>
      </c>
      <c r="K3" s="3" t="s">
        <v>302</v>
      </c>
      <c r="L3" s="3" t="s">
        <v>303</v>
      </c>
      <c r="O3" s="2" t="s">
        <v>254</v>
      </c>
      <c r="P3" s="2" t="s">
        <v>304</v>
      </c>
    </row>
    <row r="4" spans="1:16">
      <c r="A4" s="5" t="s">
        <v>305</v>
      </c>
      <c r="B4" s="6" t="s">
        <v>259</v>
      </c>
      <c r="C4" s="3" t="s">
        <v>154</v>
      </c>
      <c r="D4" s="4" t="s">
        <v>306</v>
      </c>
      <c r="E4" s="3" t="s">
        <v>307</v>
      </c>
      <c r="F4" s="4" t="s">
        <v>262</v>
      </c>
      <c r="G4" s="4" t="s">
        <v>256</v>
      </c>
      <c r="H4" s="3" t="s">
        <v>308</v>
      </c>
      <c r="I4" s="3" t="s">
        <v>309</v>
      </c>
      <c r="J4" s="4"/>
      <c r="K4" s="3" t="s">
        <v>310</v>
      </c>
      <c r="L4" s="3"/>
      <c r="O4" s="2" t="s">
        <v>311</v>
      </c>
      <c r="P4" s="2"/>
    </row>
    <row r="5" spans="1:11">
      <c r="A5" s="5" t="s">
        <v>113</v>
      </c>
      <c r="B5" s="6" t="s">
        <v>312</v>
      </c>
      <c r="C5" s="3" t="s">
        <v>155</v>
      </c>
      <c r="D5" s="4" t="s">
        <v>313</v>
      </c>
      <c r="E5" s="3" t="s">
        <v>314</v>
      </c>
      <c r="F5" s="4" t="s">
        <v>315</v>
      </c>
      <c r="G5" s="4" t="s">
        <v>262</v>
      </c>
      <c r="H5" s="3" t="s">
        <v>316</v>
      </c>
      <c r="I5" s="3" t="s">
        <v>317</v>
      </c>
      <c r="K5" s="3" t="s">
        <v>260</v>
      </c>
    </row>
    <row r="6" spans="1:11">
      <c r="A6" s="5" t="s">
        <v>114</v>
      </c>
      <c r="B6" s="6" t="s">
        <v>135</v>
      </c>
      <c r="C6" s="3" t="s">
        <v>318</v>
      </c>
      <c r="E6" s="3" t="s">
        <v>319</v>
      </c>
      <c r="F6" s="4" t="s">
        <v>265</v>
      </c>
      <c r="G6" s="4" t="s">
        <v>315</v>
      </c>
      <c r="H6" s="3" t="s">
        <v>320</v>
      </c>
      <c r="K6" s="3" t="s">
        <v>321</v>
      </c>
    </row>
    <row r="7" spans="1:11">
      <c r="A7" s="5" t="s">
        <v>115</v>
      </c>
      <c r="B7" s="6" t="s">
        <v>322</v>
      </c>
      <c r="C7" s="3" t="s">
        <v>323</v>
      </c>
      <c r="E7" s="3" t="s">
        <v>324</v>
      </c>
      <c r="G7" s="4" t="s">
        <v>265</v>
      </c>
      <c r="H7" s="3" t="s">
        <v>325</v>
      </c>
      <c r="K7" s="3" t="s">
        <v>326</v>
      </c>
    </row>
    <row r="8" spans="1:11">
      <c r="A8" s="5" t="s">
        <v>116</v>
      </c>
      <c r="B8" s="6" t="s">
        <v>137</v>
      </c>
      <c r="E8" s="3" t="s">
        <v>327</v>
      </c>
      <c r="H8" s="3" t="s">
        <v>328</v>
      </c>
      <c r="K8" s="3" t="s">
        <v>252</v>
      </c>
    </row>
    <row r="9" spans="1:11">
      <c r="A9" s="5" t="s">
        <v>117</v>
      </c>
      <c r="B9" s="6" t="s">
        <v>329</v>
      </c>
      <c r="E9" s="3"/>
      <c r="K9" s="3"/>
    </row>
    <row r="10" spans="2:5">
      <c r="B10" s="6" t="s">
        <v>136</v>
      </c>
      <c r="E10" s="3"/>
    </row>
    <row r="11" spans="2:5">
      <c r="B11" s="6" t="s">
        <v>138</v>
      </c>
      <c r="E11" s="3"/>
    </row>
    <row r="13" spans="2:2">
      <c r="B13" s="7"/>
    </row>
    <row r="14" spans="2:2">
      <c r="B14" s="7"/>
    </row>
    <row r="15" spans="2:2">
      <c r="B15" s="7"/>
    </row>
    <row r="16" spans="2:2">
      <c r="B16" s="7"/>
    </row>
    <row r="17" spans="2:2">
      <c r="B17" s="7"/>
    </row>
    <row r="18" spans="2:2">
      <c r="B18" s="7"/>
    </row>
    <row r="19" spans="2:2">
      <c r="B19" s="7"/>
    </row>
    <row r="20" spans="2:2">
      <c r="B20" s="7"/>
    </row>
  </sheetData>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www.ftpdown.com</Company>
  <Application>Microsoft Excel</Application>
  <HeadingPairs>
    <vt:vector size="2" baseType="variant">
      <vt:variant>
        <vt:lpstr>工作表</vt:lpstr>
      </vt:variant>
      <vt:variant>
        <vt:i4>4</vt:i4>
      </vt:variant>
    </vt:vector>
  </HeadingPairs>
  <TitlesOfParts>
    <vt:vector size="4" baseType="lpstr">
      <vt:lpstr>量化赋分表</vt:lpstr>
      <vt:lpstr>汇总表</vt:lpstr>
      <vt:lpstr>数据引用表</vt:lpstr>
      <vt:lpstr>其他参数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FtpDown</dc:creator>
  <cp:lastModifiedBy>…点辐射…</cp:lastModifiedBy>
  <dcterms:created xsi:type="dcterms:W3CDTF">2011-03-12T05:04:00Z</dcterms:created>
  <cp:lastPrinted>2022-11-17T07:18:00Z</cp:lastPrinted>
  <dcterms:modified xsi:type="dcterms:W3CDTF">2023-12-04T07:28:13Z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D173570D775448DC914ADF963719391A_13</vt:lpwstr>
  </property>
  <property fmtid="{D5CDD505-2E9C-101B-9397-08002B2CF9AE}" pid="3" name="KSOProductBuildVer">
    <vt:lpwstr>2052-12.1.0.15712</vt:lpwstr>
  </property>
</Properties>
</file>